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-15" windowWidth="20730" windowHeight="11760" activeTab="1"/>
  </bookViews>
  <sheets>
    <sheet name="CIBLE NIVEAU 1" sheetId="1" r:id="rId1"/>
    <sheet name="barème auto et listes classes " sheetId="3" r:id="rId2"/>
  </sheets>
  <definedNames>
    <definedName name="barèmeIN" localSheetId="1">'barème auto et listes classes '!$O$7:$Q$60</definedName>
    <definedName name="barèmetps">'barème auto et listes classes '!$S$7:$U$44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39" i="3" l="1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8" i="3"/>
  <c r="I128" i="3"/>
  <c r="J127" i="3"/>
  <c r="I127" i="3"/>
  <c r="J126" i="3"/>
  <c r="I126" i="3"/>
  <c r="J125" i="3"/>
  <c r="I125" i="3"/>
  <c r="J124" i="3"/>
  <c r="I124" i="3"/>
  <c r="J123" i="3"/>
  <c r="I123" i="3"/>
  <c r="J122" i="3"/>
  <c r="I122" i="3"/>
  <c r="J121" i="3"/>
  <c r="I121" i="3"/>
  <c r="J120" i="3"/>
  <c r="I120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M22" i="1"/>
  <c r="L38" i="3" l="1"/>
  <c r="K38" i="3"/>
  <c r="L37" i="3"/>
  <c r="K37" i="3"/>
  <c r="L36" i="3"/>
  <c r="K36" i="3"/>
  <c r="L35" i="3"/>
  <c r="K35" i="3"/>
  <c r="H108" i="3"/>
  <c r="K108" i="3"/>
  <c r="L108" i="3"/>
  <c r="H109" i="3"/>
  <c r="K109" i="3"/>
  <c r="L109" i="3"/>
  <c r="H110" i="3"/>
  <c r="K110" i="3" s="1"/>
  <c r="L110" i="3"/>
  <c r="H111" i="3"/>
  <c r="K111" i="3" s="1"/>
  <c r="L111" i="3"/>
  <c r="H112" i="3"/>
  <c r="K112" i="3"/>
  <c r="L112" i="3"/>
  <c r="H113" i="3"/>
  <c r="K113" i="3"/>
  <c r="L113" i="3"/>
  <c r="B113" i="3" s="1"/>
  <c r="H114" i="3"/>
  <c r="K114" i="3" s="1"/>
  <c r="L114" i="3"/>
  <c r="H115" i="3"/>
  <c r="K115" i="3" s="1"/>
  <c r="L115" i="3"/>
  <c r="H116" i="3"/>
  <c r="K116" i="3"/>
  <c r="L116" i="3"/>
  <c r="H117" i="3"/>
  <c r="K117" i="3"/>
  <c r="L117" i="3"/>
  <c r="H118" i="3"/>
  <c r="K118" i="3" s="1"/>
  <c r="L118" i="3"/>
  <c r="H119" i="3"/>
  <c r="K119" i="3" s="1"/>
  <c r="L119" i="3"/>
  <c r="H120" i="3"/>
  <c r="K120" i="3"/>
  <c r="B120" i="3" s="1"/>
  <c r="L120" i="3"/>
  <c r="H121" i="3"/>
  <c r="K121" i="3"/>
  <c r="L121" i="3"/>
  <c r="B121" i="3" s="1"/>
  <c r="H122" i="3"/>
  <c r="K122" i="3" s="1"/>
  <c r="L122" i="3"/>
  <c r="H123" i="3"/>
  <c r="K123" i="3" s="1"/>
  <c r="L123" i="3"/>
  <c r="H124" i="3"/>
  <c r="K124" i="3"/>
  <c r="L124" i="3"/>
  <c r="H125" i="3"/>
  <c r="K125" i="3"/>
  <c r="L125" i="3"/>
  <c r="H126" i="3"/>
  <c r="K126" i="3" s="1"/>
  <c r="L126" i="3"/>
  <c r="H127" i="3"/>
  <c r="K127" i="3" s="1"/>
  <c r="L127" i="3"/>
  <c r="H128" i="3"/>
  <c r="K128" i="3"/>
  <c r="B128" i="3" s="1"/>
  <c r="L128" i="3"/>
  <c r="H129" i="3"/>
  <c r="K129" i="3"/>
  <c r="L129" i="3"/>
  <c r="B129" i="3" s="1"/>
  <c r="H130" i="3"/>
  <c r="K130" i="3" s="1"/>
  <c r="L130" i="3"/>
  <c r="H131" i="3"/>
  <c r="K131" i="3" s="1"/>
  <c r="L131" i="3"/>
  <c r="H132" i="3"/>
  <c r="K132" i="3"/>
  <c r="L132" i="3"/>
  <c r="H133" i="3"/>
  <c r="K133" i="3"/>
  <c r="L133" i="3"/>
  <c r="H134" i="3"/>
  <c r="K134" i="3" s="1"/>
  <c r="L134" i="3"/>
  <c r="H135" i="3"/>
  <c r="K135" i="3" s="1"/>
  <c r="L135" i="3"/>
  <c r="B108" i="3"/>
  <c r="B112" i="3"/>
  <c r="B116" i="3"/>
  <c r="B117" i="3"/>
  <c r="B124" i="3"/>
  <c r="B125" i="3"/>
  <c r="B133" i="3" l="1"/>
  <c r="B134" i="3"/>
  <c r="B131" i="3"/>
  <c r="B126" i="3"/>
  <c r="B123" i="3"/>
  <c r="B118" i="3"/>
  <c r="B115" i="3"/>
  <c r="B110" i="3"/>
  <c r="B132" i="3"/>
  <c r="B135" i="3"/>
  <c r="B130" i="3"/>
  <c r="B127" i="3"/>
  <c r="B122" i="3"/>
  <c r="B119" i="3"/>
  <c r="B114" i="3"/>
  <c r="B111" i="3"/>
  <c r="B109" i="3"/>
  <c r="L139" i="3"/>
  <c r="K139" i="3"/>
  <c r="B139" i="3" s="1"/>
  <c r="H139" i="3"/>
  <c r="L138" i="3"/>
  <c r="B138" i="3" s="1"/>
  <c r="K138" i="3"/>
  <c r="H138" i="3"/>
  <c r="L137" i="3"/>
  <c r="K137" i="3"/>
  <c r="B137" i="3" s="1"/>
  <c r="H137" i="3"/>
  <c r="L136" i="3"/>
  <c r="K136" i="3"/>
  <c r="H136" i="3"/>
  <c r="L105" i="3"/>
  <c r="K105" i="3"/>
  <c r="H105" i="3"/>
  <c r="L104" i="3"/>
  <c r="K104" i="3"/>
  <c r="H104" i="3"/>
  <c r="L103" i="3"/>
  <c r="H103" i="3"/>
  <c r="K103" i="3" s="1"/>
  <c r="L102" i="3"/>
  <c r="K102" i="3"/>
  <c r="H102" i="3"/>
  <c r="L71" i="3"/>
  <c r="K71" i="3"/>
  <c r="H71" i="3"/>
  <c r="L70" i="3"/>
  <c r="K70" i="3"/>
  <c r="H70" i="3"/>
  <c r="J38" i="3"/>
  <c r="I38" i="3"/>
  <c r="H38" i="3"/>
  <c r="J37" i="3"/>
  <c r="I37" i="3"/>
  <c r="H37" i="3" s="1"/>
  <c r="B36" i="3"/>
  <c r="J36" i="3"/>
  <c r="I36" i="3"/>
  <c r="H36" i="3" s="1"/>
  <c r="J35" i="3"/>
  <c r="I35" i="3"/>
  <c r="H35" i="3" s="1"/>
  <c r="B38" i="3"/>
  <c r="B37" i="3"/>
  <c r="B104" i="3" l="1"/>
  <c r="B105" i="3"/>
  <c r="B70" i="3"/>
  <c r="B136" i="3"/>
  <c r="B71" i="3"/>
  <c r="B102" i="3"/>
  <c r="B103" i="3"/>
  <c r="B35" i="3"/>
  <c r="K12" i="3"/>
  <c r="J34" i="3"/>
  <c r="I34" i="3"/>
  <c r="H34" i="3" s="1"/>
  <c r="J33" i="3"/>
  <c r="I33" i="3"/>
  <c r="H33" i="3" s="1"/>
  <c r="J32" i="3"/>
  <c r="I32" i="3"/>
  <c r="H32" i="3" s="1"/>
  <c r="J31" i="3"/>
  <c r="I31" i="3"/>
  <c r="H31" i="3" s="1"/>
  <c r="J30" i="3"/>
  <c r="I30" i="3"/>
  <c r="H30" i="3"/>
  <c r="J29" i="3"/>
  <c r="I29" i="3"/>
  <c r="H29" i="3" s="1"/>
  <c r="J28" i="3"/>
  <c r="I28" i="3"/>
  <c r="H28" i="3" s="1"/>
  <c r="J27" i="3"/>
  <c r="I27" i="3"/>
  <c r="H27" i="3" s="1"/>
  <c r="J26" i="3"/>
  <c r="I26" i="3"/>
  <c r="H26" i="3" s="1"/>
  <c r="J25" i="3"/>
  <c r="I25" i="3"/>
  <c r="H25" i="3" s="1"/>
  <c r="J24" i="3"/>
  <c r="I24" i="3"/>
  <c r="H24" i="3" s="1"/>
  <c r="J23" i="3"/>
  <c r="I23" i="3"/>
  <c r="H23" i="3" s="1"/>
  <c r="J22" i="3"/>
  <c r="I22" i="3"/>
  <c r="H22" i="3"/>
  <c r="J21" i="3"/>
  <c r="I21" i="3"/>
  <c r="H21" i="3" s="1"/>
  <c r="J20" i="3"/>
  <c r="I20" i="3"/>
  <c r="H20" i="3" s="1"/>
  <c r="J19" i="3"/>
  <c r="I19" i="3"/>
  <c r="H19" i="3" s="1"/>
  <c r="J18" i="3"/>
  <c r="I18" i="3"/>
  <c r="H18" i="3" s="1"/>
  <c r="J17" i="3"/>
  <c r="I17" i="3"/>
  <c r="H17" i="3" s="1"/>
  <c r="J16" i="3"/>
  <c r="I16" i="3"/>
  <c r="H16" i="3" s="1"/>
  <c r="J15" i="3"/>
  <c r="I15" i="3"/>
  <c r="H15" i="3" s="1"/>
  <c r="J14" i="3"/>
  <c r="I14" i="3"/>
  <c r="H14" i="3" s="1"/>
  <c r="J13" i="3"/>
  <c r="I13" i="3"/>
  <c r="H13" i="3" s="1"/>
  <c r="J12" i="3"/>
  <c r="I12" i="3"/>
  <c r="H12" i="3" s="1"/>
  <c r="J11" i="3"/>
  <c r="I11" i="3"/>
  <c r="H11" i="3" s="1"/>
  <c r="K11" i="3" s="1"/>
  <c r="J10" i="3"/>
  <c r="I10" i="3"/>
  <c r="H10" i="3"/>
  <c r="J9" i="3"/>
  <c r="I9" i="3"/>
  <c r="H9" i="3" s="1"/>
  <c r="J8" i="3"/>
  <c r="I8" i="3"/>
  <c r="H8" i="3" s="1"/>
  <c r="J7" i="3"/>
  <c r="I7" i="3"/>
  <c r="H7" i="3" s="1"/>
  <c r="B21" i="1"/>
  <c r="L101" i="3" l="1"/>
  <c r="H101" i="3"/>
  <c r="K101" i="3" s="1"/>
  <c r="L100" i="3"/>
  <c r="K100" i="3"/>
  <c r="H100" i="3"/>
  <c r="L99" i="3"/>
  <c r="H99" i="3"/>
  <c r="K99" i="3" s="1"/>
  <c r="L98" i="3"/>
  <c r="H98" i="3"/>
  <c r="K98" i="3" s="1"/>
  <c r="L97" i="3"/>
  <c r="H97" i="3"/>
  <c r="K97" i="3" s="1"/>
  <c r="L96" i="3"/>
  <c r="K96" i="3"/>
  <c r="H96" i="3"/>
  <c r="L95" i="3"/>
  <c r="H95" i="3"/>
  <c r="K95" i="3" s="1"/>
  <c r="L94" i="3"/>
  <c r="H94" i="3"/>
  <c r="K94" i="3" s="1"/>
  <c r="L93" i="3"/>
  <c r="H93" i="3"/>
  <c r="K93" i="3" s="1"/>
  <c r="L92" i="3"/>
  <c r="K92" i="3"/>
  <c r="H92" i="3"/>
  <c r="L91" i="3"/>
  <c r="H91" i="3"/>
  <c r="K91" i="3" s="1"/>
  <c r="L90" i="3"/>
  <c r="H90" i="3"/>
  <c r="K90" i="3" s="1"/>
  <c r="L89" i="3"/>
  <c r="H89" i="3"/>
  <c r="K89" i="3" s="1"/>
  <c r="L88" i="3"/>
  <c r="K88" i="3"/>
  <c r="H88" i="3"/>
  <c r="L87" i="3"/>
  <c r="H87" i="3"/>
  <c r="K87" i="3" s="1"/>
  <c r="L86" i="3"/>
  <c r="H86" i="3"/>
  <c r="K86" i="3" s="1"/>
  <c r="L85" i="3"/>
  <c r="H85" i="3"/>
  <c r="K85" i="3" s="1"/>
  <c r="L84" i="3"/>
  <c r="K84" i="3"/>
  <c r="H84" i="3"/>
  <c r="L83" i="3"/>
  <c r="H83" i="3"/>
  <c r="K83" i="3" s="1"/>
  <c r="L82" i="3"/>
  <c r="H82" i="3"/>
  <c r="K82" i="3" s="1"/>
  <c r="L81" i="3"/>
  <c r="H81" i="3"/>
  <c r="K81" i="3" s="1"/>
  <c r="L80" i="3"/>
  <c r="K80" i="3"/>
  <c r="H80" i="3"/>
  <c r="L79" i="3"/>
  <c r="H79" i="3"/>
  <c r="K79" i="3" s="1"/>
  <c r="L78" i="3"/>
  <c r="H78" i="3"/>
  <c r="K78" i="3" s="1"/>
  <c r="L77" i="3"/>
  <c r="H77" i="3"/>
  <c r="K77" i="3" s="1"/>
  <c r="L76" i="3"/>
  <c r="K76" i="3"/>
  <c r="H76" i="3"/>
  <c r="L75" i="3"/>
  <c r="H75" i="3"/>
  <c r="K75" i="3" s="1"/>
  <c r="L74" i="3"/>
  <c r="H74" i="3"/>
  <c r="K74" i="3" s="1"/>
  <c r="L69" i="3"/>
  <c r="H69" i="3"/>
  <c r="K69" i="3" s="1"/>
  <c r="L68" i="3"/>
  <c r="H68" i="3"/>
  <c r="K68" i="3" s="1"/>
  <c r="L67" i="3"/>
  <c r="H67" i="3"/>
  <c r="K67" i="3" s="1"/>
  <c r="L66" i="3"/>
  <c r="K66" i="3"/>
  <c r="H66" i="3"/>
  <c r="L65" i="3"/>
  <c r="H65" i="3"/>
  <c r="K65" i="3" s="1"/>
  <c r="L64" i="3"/>
  <c r="H64" i="3"/>
  <c r="K64" i="3" s="1"/>
  <c r="L63" i="3"/>
  <c r="H63" i="3"/>
  <c r="K63" i="3" s="1"/>
  <c r="L62" i="3"/>
  <c r="H62" i="3"/>
  <c r="K62" i="3" s="1"/>
  <c r="L61" i="3"/>
  <c r="H61" i="3"/>
  <c r="K61" i="3" s="1"/>
  <c r="L60" i="3"/>
  <c r="H60" i="3"/>
  <c r="K60" i="3" s="1"/>
  <c r="L59" i="3"/>
  <c r="H59" i="3"/>
  <c r="K59" i="3" s="1"/>
  <c r="L58" i="3"/>
  <c r="K58" i="3"/>
  <c r="H58" i="3"/>
  <c r="L57" i="3"/>
  <c r="H57" i="3"/>
  <c r="K57" i="3" s="1"/>
  <c r="L56" i="3"/>
  <c r="H56" i="3"/>
  <c r="K56" i="3" s="1"/>
  <c r="L55" i="3"/>
  <c r="H55" i="3"/>
  <c r="K55" i="3" s="1"/>
  <c r="L54" i="3"/>
  <c r="H54" i="3"/>
  <c r="K54" i="3" s="1"/>
  <c r="L53" i="3"/>
  <c r="H53" i="3"/>
  <c r="K53" i="3" s="1"/>
  <c r="L52" i="3"/>
  <c r="H52" i="3"/>
  <c r="K52" i="3" s="1"/>
  <c r="L51" i="3"/>
  <c r="H51" i="3"/>
  <c r="K51" i="3" s="1"/>
  <c r="L50" i="3"/>
  <c r="K50" i="3"/>
  <c r="H50" i="3"/>
  <c r="L49" i="3"/>
  <c r="H49" i="3"/>
  <c r="K49" i="3" s="1"/>
  <c r="L48" i="3"/>
  <c r="H48" i="3"/>
  <c r="K48" i="3" s="1"/>
  <c r="L47" i="3"/>
  <c r="H47" i="3"/>
  <c r="K47" i="3" s="1"/>
  <c r="L46" i="3"/>
  <c r="H46" i="3"/>
  <c r="K46" i="3" s="1"/>
  <c r="L45" i="3"/>
  <c r="H45" i="3"/>
  <c r="K45" i="3" s="1"/>
  <c r="L44" i="3"/>
  <c r="H44" i="3"/>
  <c r="K44" i="3" s="1"/>
  <c r="L43" i="3"/>
  <c r="H43" i="3"/>
  <c r="K43" i="3" s="1"/>
  <c r="L42" i="3"/>
  <c r="K42" i="3"/>
  <c r="H42" i="3"/>
  <c r="L41" i="3"/>
  <c r="H41" i="3"/>
  <c r="K41" i="3" s="1"/>
  <c r="L40" i="3"/>
  <c r="H40" i="3"/>
  <c r="K40" i="3" s="1"/>
  <c r="K8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7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0" i="3"/>
  <c r="K9" i="3"/>
  <c r="B50" i="3" l="1"/>
  <c r="B66" i="3"/>
  <c r="B100" i="3"/>
  <c r="B86" i="3"/>
  <c r="B96" i="3"/>
  <c r="B92" i="3"/>
  <c r="B58" i="3"/>
  <c r="B46" i="3"/>
  <c r="B62" i="3"/>
  <c r="B54" i="3"/>
  <c r="B90" i="3"/>
  <c r="B98" i="3"/>
  <c r="B75" i="3"/>
  <c r="B78" i="3"/>
  <c r="B94" i="3"/>
  <c r="B47" i="3"/>
  <c r="B56" i="3"/>
  <c r="B63" i="3"/>
  <c r="B81" i="3"/>
  <c r="B84" i="3"/>
  <c r="B89" i="3"/>
  <c r="B76" i="3"/>
  <c r="B97" i="3"/>
  <c r="B83" i="3"/>
  <c r="B91" i="3"/>
  <c r="B99" i="3"/>
  <c r="B48" i="3"/>
  <c r="B55" i="3"/>
  <c r="B64" i="3"/>
  <c r="B77" i="3"/>
  <c r="B80" i="3"/>
  <c r="B85" i="3"/>
  <c r="B88" i="3"/>
  <c r="B93" i="3"/>
  <c r="B101" i="3"/>
  <c r="B74" i="3"/>
  <c r="B79" i="3"/>
  <c r="B82" i="3"/>
  <c r="B87" i="3"/>
  <c r="B95" i="3"/>
  <c r="B52" i="3"/>
  <c r="B59" i="3"/>
  <c r="B68" i="3"/>
  <c r="B42" i="3"/>
  <c r="B44" i="3"/>
  <c r="B51" i="3"/>
  <c r="B60" i="3"/>
  <c r="B67" i="3"/>
  <c r="B41" i="3"/>
  <c r="B49" i="3"/>
  <c r="B57" i="3"/>
  <c r="B65" i="3"/>
  <c r="B40" i="3"/>
  <c r="B45" i="3"/>
  <c r="B53" i="3"/>
  <c r="B61" i="3"/>
  <c r="B69" i="3"/>
  <c r="B43" i="3"/>
  <c r="B21" i="3"/>
  <c r="B13" i="3"/>
  <c r="B29" i="3"/>
  <c r="B33" i="3"/>
  <c r="K34" i="3"/>
  <c r="B34" i="3" s="1"/>
  <c r="B9" i="3"/>
  <c r="B15" i="3"/>
  <c r="B23" i="3"/>
  <c r="B31" i="3"/>
  <c r="B17" i="3"/>
  <c r="B25" i="3"/>
  <c r="B11" i="3"/>
  <c r="B19" i="3"/>
  <c r="B27" i="3"/>
  <c r="B10" i="3"/>
  <c r="B14" i="3"/>
  <c r="B18" i="3"/>
  <c r="B22" i="3"/>
  <c r="B26" i="3"/>
  <c r="B30" i="3"/>
  <c r="B8" i="3"/>
  <c r="B12" i="3"/>
  <c r="B16" i="3"/>
  <c r="B20" i="3"/>
  <c r="B24" i="3"/>
  <c r="B28" i="3"/>
  <c r="B32" i="3"/>
  <c r="B7" i="3"/>
  <c r="Z41" i="1"/>
  <c r="J41" i="1"/>
  <c r="B41" i="1"/>
  <c r="AD41" i="1" s="1"/>
  <c r="AG40" i="1"/>
  <c r="AC40" i="1"/>
  <c r="Y40" i="1"/>
  <c r="U40" i="1"/>
  <c r="Q40" i="1"/>
  <c r="M40" i="1"/>
  <c r="I40" i="1"/>
  <c r="E40" i="1"/>
  <c r="B40" i="1"/>
  <c r="AI40" i="1" s="1"/>
  <c r="AJ39" i="1"/>
  <c r="AF39" i="1"/>
  <c r="AB39" i="1"/>
  <c r="X39" i="1"/>
  <c r="T39" i="1"/>
  <c r="P39" i="1"/>
  <c r="L39" i="1"/>
  <c r="H39" i="1"/>
  <c r="D39" i="1"/>
  <c r="B39" i="1"/>
  <c r="AH39" i="1" s="1"/>
  <c r="AI38" i="1"/>
  <c r="AG38" i="1"/>
  <c r="AE38" i="1"/>
  <c r="AC38" i="1"/>
  <c r="AA38" i="1"/>
  <c r="Y38" i="1"/>
  <c r="W38" i="1"/>
  <c r="U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B38" i="1"/>
  <c r="AJ38" i="1" s="1"/>
  <c r="B37" i="1"/>
  <c r="AD37" i="1" s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B36" i="1"/>
  <c r="AH36" i="1" s="1"/>
  <c r="B35" i="1"/>
  <c r="AF35" i="1" s="1"/>
  <c r="AJ34" i="1"/>
  <c r="AI34" i="1"/>
  <c r="AG34" i="1"/>
  <c r="AF34" i="1"/>
  <c r="AE34" i="1"/>
  <c r="AC34" i="1"/>
  <c r="AB34" i="1"/>
  <c r="AA34" i="1"/>
  <c r="Y34" i="1"/>
  <c r="X34" i="1"/>
  <c r="W34" i="1"/>
  <c r="U34" i="1"/>
  <c r="T34" i="1"/>
  <c r="S34" i="1"/>
  <c r="Q34" i="1"/>
  <c r="P34" i="1"/>
  <c r="O34" i="1"/>
  <c r="M34" i="1"/>
  <c r="L34" i="1"/>
  <c r="K34" i="1"/>
  <c r="I34" i="1"/>
  <c r="H34" i="1"/>
  <c r="G34" i="1"/>
  <c r="E34" i="1"/>
  <c r="D34" i="1"/>
  <c r="C34" i="1"/>
  <c r="B34" i="1"/>
  <c r="AH34" i="1" s="1"/>
  <c r="AJ33" i="1"/>
  <c r="AE33" i="1"/>
  <c r="Z33" i="1"/>
  <c r="T33" i="1"/>
  <c r="O33" i="1"/>
  <c r="J33" i="1"/>
  <c r="D33" i="1"/>
  <c r="B33" i="1"/>
  <c r="AF33" i="1" s="1"/>
  <c r="B32" i="1"/>
  <c r="AG32" i="1" s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B31" i="1"/>
  <c r="AH31" i="1" s="1"/>
  <c r="AJ30" i="1"/>
  <c r="AF30" i="1"/>
  <c r="AB30" i="1"/>
  <c r="X30" i="1"/>
  <c r="T30" i="1"/>
  <c r="P30" i="1"/>
  <c r="L30" i="1"/>
  <c r="H30" i="1"/>
  <c r="D30" i="1"/>
  <c r="B30" i="1"/>
  <c r="AH30" i="1" s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D29" i="1"/>
  <c r="C29" i="1"/>
  <c r="B29" i="1"/>
  <c r="AJ29" i="1" s="1"/>
  <c r="V28" i="1"/>
  <c r="F28" i="1"/>
  <c r="B28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B27" i="1"/>
  <c r="AH27" i="1" s="1"/>
  <c r="AJ26" i="1"/>
  <c r="AB26" i="1"/>
  <c r="T26" i="1"/>
  <c r="L26" i="1"/>
  <c r="D26" i="1"/>
  <c r="B26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B25" i="1"/>
  <c r="AJ25" i="1" s="1"/>
  <c r="AJ24" i="1"/>
  <c r="AH24" i="1"/>
  <c r="AB24" i="1"/>
  <c r="Z24" i="1"/>
  <c r="T24" i="1"/>
  <c r="R24" i="1"/>
  <c r="N24" i="1"/>
  <c r="L24" i="1"/>
  <c r="I24" i="1"/>
  <c r="H24" i="1"/>
  <c r="E24" i="1"/>
  <c r="D24" i="1"/>
  <c r="B24" i="1"/>
  <c r="AJ23" i="1"/>
  <c r="AI23" i="1"/>
  <c r="AF23" i="1"/>
  <c r="AE23" i="1"/>
  <c r="AB23" i="1"/>
  <c r="AA23" i="1"/>
  <c r="X23" i="1"/>
  <c r="W23" i="1"/>
  <c r="T23" i="1"/>
  <c r="S23" i="1"/>
  <c r="P23" i="1"/>
  <c r="O23" i="1"/>
  <c r="L23" i="1"/>
  <c r="K23" i="1"/>
  <c r="H23" i="1"/>
  <c r="G23" i="1"/>
  <c r="E23" i="1"/>
  <c r="D23" i="1"/>
  <c r="C23" i="1"/>
  <c r="B23" i="1"/>
  <c r="AH23" i="1" s="1"/>
  <c r="AI22" i="1"/>
  <c r="AE22" i="1"/>
  <c r="AA22" i="1"/>
  <c r="W22" i="1"/>
  <c r="S22" i="1"/>
  <c r="O22" i="1"/>
  <c r="K22" i="1"/>
  <c r="G22" i="1"/>
  <c r="C22" i="1"/>
  <c r="B22" i="1"/>
  <c r="AG22" i="1" s="1"/>
  <c r="AJ21" i="1"/>
  <c r="AJ20" i="1"/>
  <c r="AG20" i="1"/>
  <c r="AF20" i="1"/>
  <c r="AC20" i="1"/>
  <c r="AB20" i="1"/>
  <c r="Y20" i="1"/>
  <c r="X20" i="1"/>
  <c r="U20" i="1"/>
  <c r="T20" i="1"/>
  <c r="Q20" i="1"/>
  <c r="P20" i="1"/>
  <c r="M20" i="1"/>
  <c r="L20" i="1"/>
  <c r="I20" i="1"/>
  <c r="H20" i="1"/>
  <c r="E20" i="1"/>
  <c r="D20" i="1"/>
  <c r="B20" i="1"/>
  <c r="AI20" i="1" s="1"/>
  <c r="AJ19" i="1"/>
  <c r="AI19" i="1"/>
  <c r="AF19" i="1"/>
  <c r="AE19" i="1"/>
  <c r="AB19" i="1"/>
  <c r="AA19" i="1"/>
  <c r="X19" i="1"/>
  <c r="W19" i="1"/>
  <c r="T19" i="1"/>
  <c r="S19" i="1"/>
  <c r="P19" i="1"/>
  <c r="O19" i="1"/>
  <c r="L19" i="1"/>
  <c r="K19" i="1"/>
  <c r="H19" i="1"/>
  <c r="G19" i="1"/>
  <c r="D19" i="1"/>
  <c r="C19" i="1"/>
  <c r="B19" i="1"/>
  <c r="AH19" i="1" s="1"/>
  <c r="B18" i="1"/>
  <c r="AE18" i="1" s="1"/>
  <c r="E17" i="1"/>
  <c r="B17" i="1"/>
  <c r="AJ16" i="1"/>
  <c r="AG16" i="1"/>
  <c r="AF16" i="1"/>
  <c r="AC16" i="1"/>
  <c r="AB16" i="1"/>
  <c r="Y16" i="1"/>
  <c r="X16" i="1"/>
  <c r="U16" i="1"/>
  <c r="T16" i="1"/>
  <c r="Q16" i="1"/>
  <c r="P16" i="1"/>
  <c r="M16" i="1"/>
  <c r="L16" i="1"/>
  <c r="I16" i="1"/>
  <c r="H16" i="1"/>
  <c r="E16" i="1"/>
  <c r="D16" i="1"/>
  <c r="B16" i="1"/>
  <c r="AI16" i="1" s="1"/>
  <c r="B15" i="1"/>
  <c r="AI15" i="1" s="1"/>
  <c r="I14" i="1"/>
  <c r="G14" i="1"/>
  <c r="E14" i="1"/>
  <c r="D14" i="1"/>
  <c r="C14" i="1"/>
  <c r="B14" i="1"/>
  <c r="AI14" i="1" s="1"/>
  <c r="B13" i="1"/>
  <c r="AH13" i="1" s="1"/>
  <c r="I12" i="1"/>
  <c r="G12" i="1"/>
  <c r="E12" i="1"/>
  <c r="C12" i="1"/>
  <c r="B12" i="1"/>
  <c r="AG12" i="1" s="1"/>
  <c r="B11" i="1"/>
  <c r="AJ11" i="1" s="1"/>
  <c r="Y10" i="1"/>
  <c r="W10" i="1"/>
  <c r="U10" i="1"/>
  <c r="S10" i="1"/>
  <c r="Q10" i="1"/>
  <c r="O10" i="1"/>
  <c r="M10" i="1"/>
  <c r="K10" i="1"/>
  <c r="I10" i="1"/>
  <c r="H10" i="1"/>
  <c r="G10" i="1"/>
  <c r="E10" i="1"/>
  <c r="D10" i="1"/>
  <c r="C10" i="1"/>
  <c r="B10" i="1"/>
  <c r="AI10" i="1" s="1"/>
  <c r="B9" i="1"/>
  <c r="AH9" i="1" s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B8" i="1"/>
  <c r="AG8" i="1" s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F8" i="1" l="1"/>
  <c r="J8" i="1"/>
  <c r="N8" i="1"/>
  <c r="R8" i="1"/>
  <c r="V8" i="1"/>
  <c r="Z8" i="1"/>
  <c r="AD8" i="1"/>
  <c r="AH8" i="1"/>
  <c r="C9" i="1"/>
  <c r="G9" i="1"/>
  <c r="K9" i="1"/>
  <c r="O9" i="1"/>
  <c r="S9" i="1"/>
  <c r="W9" i="1"/>
  <c r="AA9" i="1"/>
  <c r="AE9" i="1"/>
  <c r="AI9" i="1"/>
  <c r="L10" i="1"/>
  <c r="P10" i="1"/>
  <c r="T10" i="1"/>
  <c r="X10" i="1"/>
  <c r="AB10" i="1"/>
  <c r="AF10" i="1"/>
  <c r="AJ10" i="1"/>
  <c r="E11" i="1"/>
  <c r="I11" i="1"/>
  <c r="M11" i="1"/>
  <c r="Q11" i="1"/>
  <c r="U11" i="1"/>
  <c r="Y11" i="1"/>
  <c r="AC11" i="1"/>
  <c r="AG11" i="1"/>
  <c r="F12" i="1"/>
  <c r="J12" i="1"/>
  <c r="N12" i="1"/>
  <c r="R12" i="1"/>
  <c r="V12" i="1"/>
  <c r="Z12" i="1"/>
  <c r="AD12" i="1"/>
  <c r="AH12" i="1"/>
  <c r="C13" i="1"/>
  <c r="G13" i="1"/>
  <c r="K13" i="1"/>
  <c r="O13" i="1"/>
  <c r="S13" i="1"/>
  <c r="W13" i="1"/>
  <c r="AA13" i="1"/>
  <c r="AE13" i="1"/>
  <c r="AI13" i="1"/>
  <c r="H14" i="1"/>
  <c r="L14" i="1"/>
  <c r="P14" i="1"/>
  <c r="T14" i="1"/>
  <c r="X14" i="1"/>
  <c r="AB14" i="1"/>
  <c r="AF14" i="1"/>
  <c r="AJ14" i="1"/>
  <c r="E15" i="1"/>
  <c r="I15" i="1"/>
  <c r="M15" i="1"/>
  <c r="S15" i="1"/>
  <c r="AA15" i="1"/>
  <c r="AJ17" i="1"/>
  <c r="AF17" i="1"/>
  <c r="AB17" i="1"/>
  <c r="X17" i="1"/>
  <c r="T17" i="1"/>
  <c r="P17" i="1"/>
  <c r="L17" i="1"/>
  <c r="H17" i="1"/>
  <c r="D17" i="1"/>
  <c r="AI17" i="1"/>
  <c r="AE17" i="1"/>
  <c r="AA17" i="1"/>
  <c r="W17" i="1"/>
  <c r="S17" i="1"/>
  <c r="O17" i="1"/>
  <c r="K17" i="1"/>
  <c r="G17" i="1"/>
  <c r="C17" i="1"/>
  <c r="J17" i="1"/>
  <c r="R17" i="1"/>
  <c r="Z17" i="1"/>
  <c r="AH17" i="1"/>
  <c r="G18" i="1"/>
  <c r="O18" i="1"/>
  <c r="W18" i="1"/>
  <c r="AE8" i="1"/>
  <c r="AI8" i="1"/>
  <c r="D9" i="1"/>
  <c r="H9" i="1"/>
  <c r="L9" i="1"/>
  <c r="P9" i="1"/>
  <c r="T9" i="1"/>
  <c r="X9" i="1"/>
  <c r="AB9" i="1"/>
  <c r="AF9" i="1"/>
  <c r="AJ9" i="1"/>
  <c r="AC10" i="1"/>
  <c r="AG10" i="1"/>
  <c r="F11" i="1"/>
  <c r="J11" i="1"/>
  <c r="N11" i="1"/>
  <c r="R11" i="1"/>
  <c r="V11" i="1"/>
  <c r="Z11" i="1"/>
  <c r="AD11" i="1"/>
  <c r="AH11" i="1"/>
  <c r="K12" i="1"/>
  <c r="O12" i="1"/>
  <c r="S12" i="1"/>
  <c r="W12" i="1"/>
  <c r="AA12" i="1"/>
  <c r="AE12" i="1"/>
  <c r="AI12" i="1"/>
  <c r="D13" i="1"/>
  <c r="H13" i="1"/>
  <c r="L13" i="1"/>
  <c r="P13" i="1"/>
  <c r="T13" i="1"/>
  <c r="X13" i="1"/>
  <c r="AB13" i="1"/>
  <c r="AF13" i="1"/>
  <c r="AJ13" i="1"/>
  <c r="M14" i="1"/>
  <c r="Q14" i="1"/>
  <c r="U14" i="1"/>
  <c r="Y14" i="1"/>
  <c r="AC14" i="1"/>
  <c r="AG14" i="1"/>
  <c r="AH15" i="1"/>
  <c r="AD15" i="1"/>
  <c r="Z15" i="1"/>
  <c r="V15" i="1"/>
  <c r="R15" i="1"/>
  <c r="AG15" i="1"/>
  <c r="AC15" i="1"/>
  <c r="Y15" i="1"/>
  <c r="U15" i="1"/>
  <c r="Q15" i="1"/>
  <c r="F15" i="1"/>
  <c r="J15" i="1"/>
  <c r="N15" i="1"/>
  <c r="T15" i="1"/>
  <c r="AB15" i="1"/>
  <c r="AJ15" i="1"/>
  <c r="M17" i="1"/>
  <c r="U17" i="1"/>
  <c r="AC17" i="1"/>
  <c r="AG18" i="1"/>
  <c r="AC18" i="1"/>
  <c r="Y18" i="1"/>
  <c r="U18" i="1"/>
  <c r="Q18" i="1"/>
  <c r="M18" i="1"/>
  <c r="I18" i="1"/>
  <c r="E18" i="1"/>
  <c r="AJ18" i="1"/>
  <c r="AF18" i="1"/>
  <c r="AB18" i="1"/>
  <c r="X18" i="1"/>
  <c r="T18" i="1"/>
  <c r="P18" i="1"/>
  <c r="L18" i="1"/>
  <c r="H18" i="1"/>
  <c r="D18" i="1"/>
  <c r="J18" i="1"/>
  <c r="R18" i="1"/>
  <c r="Z18" i="1"/>
  <c r="AH18" i="1"/>
  <c r="D8" i="1"/>
  <c r="H8" i="1"/>
  <c r="L8" i="1"/>
  <c r="P8" i="1"/>
  <c r="T8" i="1"/>
  <c r="X8" i="1"/>
  <c r="AB8" i="1"/>
  <c r="AF8" i="1"/>
  <c r="AJ8" i="1"/>
  <c r="E9" i="1"/>
  <c r="I9" i="1"/>
  <c r="M9" i="1"/>
  <c r="Q9" i="1"/>
  <c r="U9" i="1"/>
  <c r="Y9" i="1"/>
  <c r="AC9" i="1"/>
  <c r="AG9" i="1"/>
  <c r="F10" i="1"/>
  <c r="J10" i="1"/>
  <c r="N10" i="1"/>
  <c r="R10" i="1"/>
  <c r="V10" i="1"/>
  <c r="Z10" i="1"/>
  <c r="AD10" i="1"/>
  <c r="AH10" i="1"/>
  <c r="C11" i="1"/>
  <c r="G11" i="1"/>
  <c r="K11" i="1"/>
  <c r="O11" i="1"/>
  <c r="S11" i="1"/>
  <c r="W11" i="1"/>
  <c r="AA11" i="1"/>
  <c r="AE11" i="1"/>
  <c r="AI11" i="1"/>
  <c r="D12" i="1"/>
  <c r="H12" i="1"/>
  <c r="L12" i="1"/>
  <c r="P12" i="1"/>
  <c r="T12" i="1"/>
  <c r="X12" i="1"/>
  <c r="AB12" i="1"/>
  <c r="AF12" i="1"/>
  <c r="AJ12" i="1"/>
  <c r="E13" i="1"/>
  <c r="I13" i="1"/>
  <c r="M13" i="1"/>
  <c r="Q13" i="1"/>
  <c r="U13" i="1"/>
  <c r="Y13" i="1"/>
  <c r="AC13" i="1"/>
  <c r="AG13" i="1"/>
  <c r="F14" i="1"/>
  <c r="J14" i="1"/>
  <c r="N14" i="1"/>
  <c r="R14" i="1"/>
  <c r="V14" i="1"/>
  <c r="Z14" i="1"/>
  <c r="AD14" i="1"/>
  <c r="AH14" i="1"/>
  <c r="C15" i="1"/>
  <c r="G15" i="1"/>
  <c r="K15" i="1"/>
  <c r="O15" i="1"/>
  <c r="W15" i="1"/>
  <c r="AE15" i="1"/>
  <c r="F17" i="1"/>
  <c r="N17" i="1"/>
  <c r="V17" i="1"/>
  <c r="AD17" i="1"/>
  <c r="C18" i="1"/>
  <c r="K18" i="1"/>
  <c r="S18" i="1"/>
  <c r="AA18" i="1"/>
  <c r="AI18" i="1"/>
  <c r="F9" i="1"/>
  <c r="J9" i="1"/>
  <c r="N9" i="1"/>
  <c r="R9" i="1"/>
  <c r="V9" i="1"/>
  <c r="Z9" i="1"/>
  <c r="AD9" i="1"/>
  <c r="AA10" i="1"/>
  <c r="AE10" i="1"/>
  <c r="D11" i="1"/>
  <c r="H11" i="1"/>
  <c r="L11" i="1"/>
  <c r="P11" i="1"/>
  <c r="T11" i="1"/>
  <c r="X11" i="1"/>
  <c r="AB11" i="1"/>
  <c r="AF11" i="1"/>
  <c r="M12" i="1"/>
  <c r="Q12" i="1"/>
  <c r="U12" i="1"/>
  <c r="Y12" i="1"/>
  <c r="AC12" i="1"/>
  <c r="F13" i="1"/>
  <c r="J13" i="1"/>
  <c r="N13" i="1"/>
  <c r="R13" i="1"/>
  <c r="V13" i="1"/>
  <c r="Z13" i="1"/>
  <c r="AD13" i="1"/>
  <c r="K14" i="1"/>
  <c r="O14" i="1"/>
  <c r="S14" i="1"/>
  <c r="W14" i="1"/>
  <c r="AA14" i="1"/>
  <c r="AE14" i="1"/>
  <c r="D15" i="1"/>
  <c r="H15" i="1"/>
  <c r="L15" i="1"/>
  <c r="P15" i="1"/>
  <c r="X15" i="1"/>
  <c r="AF15" i="1"/>
  <c r="I17" i="1"/>
  <c r="Q17" i="1"/>
  <c r="Y17" i="1"/>
  <c r="AG17" i="1"/>
  <c r="F18" i="1"/>
  <c r="N18" i="1"/>
  <c r="V18" i="1"/>
  <c r="AD18" i="1"/>
  <c r="E21" i="1"/>
  <c r="I21" i="1"/>
  <c r="M21" i="1"/>
  <c r="Q21" i="1"/>
  <c r="U21" i="1"/>
  <c r="Y21" i="1"/>
  <c r="AC21" i="1"/>
  <c r="AG21" i="1"/>
  <c r="F22" i="1"/>
  <c r="J22" i="1"/>
  <c r="N22" i="1"/>
  <c r="R22" i="1"/>
  <c r="V22" i="1"/>
  <c r="Z22" i="1"/>
  <c r="AD22" i="1"/>
  <c r="AH22" i="1"/>
  <c r="AG26" i="1"/>
  <c r="AC26" i="1"/>
  <c r="Y26" i="1"/>
  <c r="U26" i="1"/>
  <c r="Q26" i="1"/>
  <c r="M26" i="1"/>
  <c r="I26" i="1"/>
  <c r="E26" i="1"/>
  <c r="AI26" i="1"/>
  <c r="AE26" i="1"/>
  <c r="AA26" i="1"/>
  <c r="W26" i="1"/>
  <c r="S26" i="1"/>
  <c r="O26" i="1"/>
  <c r="K26" i="1"/>
  <c r="G26" i="1"/>
  <c r="C26" i="1"/>
  <c r="J26" i="1"/>
  <c r="R26" i="1"/>
  <c r="Z26" i="1"/>
  <c r="AH26" i="1"/>
  <c r="AJ28" i="1"/>
  <c r="AF28" i="1"/>
  <c r="AB28" i="1"/>
  <c r="X28" i="1"/>
  <c r="T28" i="1"/>
  <c r="P28" i="1"/>
  <c r="L28" i="1"/>
  <c r="H28" i="1"/>
  <c r="D28" i="1"/>
  <c r="AI28" i="1"/>
  <c r="AE28" i="1"/>
  <c r="AA28" i="1"/>
  <c r="W28" i="1"/>
  <c r="S28" i="1"/>
  <c r="O28" i="1"/>
  <c r="K28" i="1"/>
  <c r="G28" i="1"/>
  <c r="C28" i="1"/>
  <c r="AG28" i="1"/>
  <c r="AC28" i="1"/>
  <c r="Y28" i="1"/>
  <c r="U28" i="1"/>
  <c r="Q28" i="1"/>
  <c r="M28" i="1"/>
  <c r="I28" i="1"/>
  <c r="E28" i="1"/>
  <c r="R28" i="1"/>
  <c r="AH28" i="1"/>
  <c r="F21" i="1"/>
  <c r="J21" i="1"/>
  <c r="N21" i="1"/>
  <c r="R21" i="1"/>
  <c r="V21" i="1"/>
  <c r="Z21" i="1"/>
  <c r="AD21" i="1"/>
  <c r="AH21" i="1"/>
  <c r="F16" i="1"/>
  <c r="J16" i="1"/>
  <c r="N16" i="1"/>
  <c r="R16" i="1"/>
  <c r="V16" i="1"/>
  <c r="Z16" i="1"/>
  <c r="AD16" i="1"/>
  <c r="AH16" i="1"/>
  <c r="E19" i="1"/>
  <c r="I19" i="1"/>
  <c r="M19" i="1"/>
  <c r="Q19" i="1"/>
  <c r="U19" i="1"/>
  <c r="Y19" i="1"/>
  <c r="AC19" i="1"/>
  <c r="AG19" i="1"/>
  <c r="F20" i="1"/>
  <c r="J20" i="1"/>
  <c r="N20" i="1"/>
  <c r="R20" i="1"/>
  <c r="V20" i="1"/>
  <c r="Z20" i="1"/>
  <c r="AD20" i="1"/>
  <c r="AH20" i="1"/>
  <c r="C21" i="1"/>
  <c r="G21" i="1"/>
  <c r="K21" i="1"/>
  <c r="O21" i="1"/>
  <c r="S21" i="1"/>
  <c r="W21" i="1"/>
  <c r="AA21" i="1"/>
  <c r="AE21" i="1"/>
  <c r="AI21" i="1"/>
  <c r="D22" i="1"/>
  <c r="H22" i="1"/>
  <c r="L22" i="1"/>
  <c r="P22" i="1"/>
  <c r="T22" i="1"/>
  <c r="X22" i="1"/>
  <c r="AB22" i="1"/>
  <c r="AF22" i="1"/>
  <c r="AJ22" i="1"/>
  <c r="I23" i="1"/>
  <c r="M23" i="1"/>
  <c r="Q23" i="1"/>
  <c r="U23" i="1"/>
  <c r="Y23" i="1"/>
  <c r="AC23" i="1"/>
  <c r="AG23" i="1"/>
  <c r="AI24" i="1"/>
  <c r="AE24" i="1"/>
  <c r="AA24" i="1"/>
  <c r="W24" i="1"/>
  <c r="S24" i="1"/>
  <c r="AG24" i="1"/>
  <c r="AC24" i="1"/>
  <c r="Y24" i="1"/>
  <c r="U24" i="1"/>
  <c r="Q24" i="1"/>
  <c r="M24" i="1"/>
  <c r="F24" i="1"/>
  <c r="J24" i="1"/>
  <c r="O24" i="1"/>
  <c r="V24" i="1"/>
  <c r="AD24" i="1"/>
  <c r="F26" i="1"/>
  <c r="N26" i="1"/>
  <c r="V26" i="1"/>
  <c r="AD26" i="1"/>
  <c r="J28" i="1"/>
  <c r="Z28" i="1"/>
  <c r="C16" i="1"/>
  <c r="G16" i="1"/>
  <c r="K16" i="1"/>
  <c r="O16" i="1"/>
  <c r="S16" i="1"/>
  <c r="W16" i="1"/>
  <c r="AA16" i="1"/>
  <c r="AE16" i="1"/>
  <c r="F19" i="1"/>
  <c r="J19" i="1"/>
  <c r="N19" i="1"/>
  <c r="R19" i="1"/>
  <c r="V19" i="1"/>
  <c r="Z19" i="1"/>
  <c r="AD19" i="1"/>
  <c r="C20" i="1"/>
  <c r="G20" i="1"/>
  <c r="K20" i="1"/>
  <c r="O20" i="1"/>
  <c r="S20" i="1"/>
  <c r="W20" i="1"/>
  <c r="AA20" i="1"/>
  <c r="AE20" i="1"/>
  <c r="D21" i="1"/>
  <c r="H21" i="1"/>
  <c r="L21" i="1"/>
  <c r="P21" i="1"/>
  <c r="T21" i="1"/>
  <c r="X21" i="1"/>
  <c r="AB21" i="1"/>
  <c r="AF21" i="1"/>
  <c r="E22" i="1"/>
  <c r="I22" i="1"/>
  <c r="Q22" i="1"/>
  <c r="U22" i="1"/>
  <c r="Y22" i="1"/>
  <c r="AC22" i="1"/>
  <c r="F23" i="1"/>
  <c r="J23" i="1"/>
  <c r="N23" i="1"/>
  <c r="R23" i="1"/>
  <c r="V23" i="1"/>
  <c r="Z23" i="1"/>
  <c r="AD23" i="1"/>
  <c r="C24" i="1"/>
  <c r="G24" i="1"/>
  <c r="K24" i="1"/>
  <c r="P24" i="1"/>
  <c r="X24" i="1"/>
  <c r="AF24" i="1"/>
  <c r="H26" i="1"/>
  <c r="P26" i="1"/>
  <c r="X26" i="1"/>
  <c r="AF26" i="1"/>
  <c r="N28" i="1"/>
  <c r="AD28" i="1"/>
  <c r="F25" i="1"/>
  <c r="J25" i="1"/>
  <c r="N25" i="1"/>
  <c r="R25" i="1"/>
  <c r="V25" i="1"/>
  <c r="Z25" i="1"/>
  <c r="AD25" i="1"/>
  <c r="AH25" i="1"/>
  <c r="D27" i="1"/>
  <c r="H27" i="1"/>
  <c r="L27" i="1"/>
  <c r="P27" i="1"/>
  <c r="T27" i="1"/>
  <c r="X27" i="1"/>
  <c r="AB27" i="1"/>
  <c r="AF27" i="1"/>
  <c r="AJ27" i="1"/>
  <c r="F29" i="1"/>
  <c r="J29" i="1"/>
  <c r="N29" i="1"/>
  <c r="R29" i="1"/>
  <c r="V29" i="1"/>
  <c r="Z29" i="1"/>
  <c r="AD29" i="1"/>
  <c r="AH29" i="1"/>
  <c r="C30" i="1"/>
  <c r="G30" i="1"/>
  <c r="K30" i="1"/>
  <c r="O30" i="1"/>
  <c r="S30" i="1"/>
  <c r="W30" i="1"/>
  <c r="AA30" i="1"/>
  <c r="AE30" i="1"/>
  <c r="AI30" i="1"/>
  <c r="D31" i="1"/>
  <c r="H31" i="1"/>
  <c r="L31" i="1"/>
  <c r="P31" i="1"/>
  <c r="T31" i="1"/>
  <c r="X31" i="1"/>
  <c r="AB31" i="1"/>
  <c r="AF31" i="1"/>
  <c r="AJ31" i="1"/>
  <c r="F32" i="1"/>
  <c r="K32" i="1"/>
  <c r="Q32" i="1"/>
  <c r="V32" i="1"/>
  <c r="AA32" i="1"/>
  <c r="C33" i="1"/>
  <c r="H33" i="1"/>
  <c r="N33" i="1"/>
  <c r="S33" i="1"/>
  <c r="X33" i="1"/>
  <c r="AD33" i="1"/>
  <c r="AI33" i="1"/>
  <c r="H35" i="1"/>
  <c r="P35" i="1"/>
  <c r="X35" i="1"/>
  <c r="N37" i="1"/>
  <c r="F41" i="1"/>
  <c r="V41" i="1"/>
  <c r="AJ32" i="1"/>
  <c r="AF32" i="1"/>
  <c r="AB32" i="1"/>
  <c r="X32" i="1"/>
  <c r="T32" i="1"/>
  <c r="P32" i="1"/>
  <c r="L32" i="1"/>
  <c r="H32" i="1"/>
  <c r="D32" i="1"/>
  <c r="G32" i="1"/>
  <c r="M32" i="1"/>
  <c r="R32" i="1"/>
  <c r="W32" i="1"/>
  <c r="AC32" i="1"/>
  <c r="AH32" i="1"/>
  <c r="AG35" i="1"/>
  <c r="AC35" i="1"/>
  <c r="Y35" i="1"/>
  <c r="U35" i="1"/>
  <c r="Q35" i="1"/>
  <c r="M35" i="1"/>
  <c r="I35" i="1"/>
  <c r="E35" i="1"/>
  <c r="AI35" i="1"/>
  <c r="AE35" i="1"/>
  <c r="AA35" i="1"/>
  <c r="W35" i="1"/>
  <c r="S35" i="1"/>
  <c r="O35" i="1"/>
  <c r="K35" i="1"/>
  <c r="G35" i="1"/>
  <c r="C35" i="1"/>
  <c r="J35" i="1"/>
  <c r="R35" i="1"/>
  <c r="Z35" i="1"/>
  <c r="AH35" i="1"/>
  <c r="AJ37" i="1"/>
  <c r="AF37" i="1"/>
  <c r="AB37" i="1"/>
  <c r="X37" i="1"/>
  <c r="T37" i="1"/>
  <c r="P37" i="1"/>
  <c r="L37" i="1"/>
  <c r="H37" i="1"/>
  <c r="D37" i="1"/>
  <c r="AI37" i="1"/>
  <c r="AE37" i="1"/>
  <c r="AA37" i="1"/>
  <c r="W37" i="1"/>
  <c r="S37" i="1"/>
  <c r="O37" i="1"/>
  <c r="K37" i="1"/>
  <c r="G37" i="1"/>
  <c r="C37" i="1"/>
  <c r="AG37" i="1"/>
  <c r="AC37" i="1"/>
  <c r="Y37" i="1"/>
  <c r="U37" i="1"/>
  <c r="Q37" i="1"/>
  <c r="M37" i="1"/>
  <c r="I37" i="1"/>
  <c r="E37" i="1"/>
  <c r="R37" i="1"/>
  <c r="AH37" i="1"/>
  <c r="D25" i="1"/>
  <c r="H25" i="1"/>
  <c r="L25" i="1"/>
  <c r="P25" i="1"/>
  <c r="T25" i="1"/>
  <c r="X25" i="1"/>
  <c r="AB25" i="1"/>
  <c r="AF25" i="1"/>
  <c r="F27" i="1"/>
  <c r="J27" i="1"/>
  <c r="N27" i="1"/>
  <c r="R27" i="1"/>
  <c r="V27" i="1"/>
  <c r="Z27" i="1"/>
  <c r="AD27" i="1"/>
  <c r="H29" i="1"/>
  <c r="L29" i="1"/>
  <c r="P29" i="1"/>
  <c r="T29" i="1"/>
  <c r="X29" i="1"/>
  <c r="AB29" i="1"/>
  <c r="AF29" i="1"/>
  <c r="E30" i="1"/>
  <c r="I30" i="1"/>
  <c r="M30" i="1"/>
  <c r="Q30" i="1"/>
  <c r="U30" i="1"/>
  <c r="Y30" i="1"/>
  <c r="AC30" i="1"/>
  <c r="AG30" i="1"/>
  <c r="F31" i="1"/>
  <c r="J31" i="1"/>
  <c r="N31" i="1"/>
  <c r="R31" i="1"/>
  <c r="V31" i="1"/>
  <c r="Z31" i="1"/>
  <c r="AD31" i="1"/>
  <c r="C32" i="1"/>
  <c r="I32" i="1"/>
  <c r="N32" i="1"/>
  <c r="S32" i="1"/>
  <c r="Y32" i="1"/>
  <c r="AD32" i="1"/>
  <c r="AI32" i="1"/>
  <c r="F33" i="1"/>
  <c r="K33" i="1"/>
  <c r="P33" i="1"/>
  <c r="V33" i="1"/>
  <c r="AA33" i="1"/>
  <c r="D35" i="1"/>
  <c r="L35" i="1"/>
  <c r="T35" i="1"/>
  <c r="AB35" i="1"/>
  <c r="AJ35" i="1"/>
  <c r="F37" i="1"/>
  <c r="V37" i="1"/>
  <c r="N41" i="1"/>
  <c r="F30" i="1"/>
  <c r="J30" i="1"/>
  <c r="N30" i="1"/>
  <c r="R30" i="1"/>
  <c r="V30" i="1"/>
  <c r="Z30" i="1"/>
  <c r="AD30" i="1"/>
  <c r="E32" i="1"/>
  <c r="J32" i="1"/>
  <c r="O32" i="1"/>
  <c r="U32" i="1"/>
  <c r="Z32" i="1"/>
  <c r="AE32" i="1"/>
  <c r="AG33" i="1"/>
  <c r="AC33" i="1"/>
  <c r="Y33" i="1"/>
  <c r="U33" i="1"/>
  <c r="Q33" i="1"/>
  <c r="M33" i="1"/>
  <c r="I33" i="1"/>
  <c r="E33" i="1"/>
  <c r="G33" i="1"/>
  <c r="L33" i="1"/>
  <c r="R33" i="1"/>
  <c r="W33" i="1"/>
  <c r="AB33" i="1"/>
  <c r="AH33" i="1"/>
  <c r="F35" i="1"/>
  <c r="N35" i="1"/>
  <c r="V35" i="1"/>
  <c r="AD35" i="1"/>
  <c r="J37" i="1"/>
  <c r="Z37" i="1"/>
  <c r="AJ41" i="1"/>
  <c r="AF41" i="1"/>
  <c r="AB41" i="1"/>
  <c r="X41" i="1"/>
  <c r="T41" i="1"/>
  <c r="P41" i="1"/>
  <c r="L41" i="1"/>
  <c r="H41" i="1"/>
  <c r="D41" i="1"/>
  <c r="AI41" i="1"/>
  <c r="AE41" i="1"/>
  <c r="AA41" i="1"/>
  <c r="W41" i="1"/>
  <c r="S41" i="1"/>
  <c r="O41" i="1"/>
  <c r="K41" i="1"/>
  <c r="G41" i="1"/>
  <c r="C41" i="1"/>
  <c r="AG41" i="1"/>
  <c r="AC41" i="1"/>
  <c r="Y41" i="1"/>
  <c r="U41" i="1"/>
  <c r="Q41" i="1"/>
  <c r="M41" i="1"/>
  <c r="I41" i="1"/>
  <c r="E41" i="1"/>
  <c r="R41" i="1"/>
  <c r="AH41" i="1"/>
  <c r="F34" i="1"/>
  <c r="J34" i="1"/>
  <c r="N34" i="1"/>
  <c r="R34" i="1"/>
  <c r="V34" i="1"/>
  <c r="Z34" i="1"/>
  <c r="AD34" i="1"/>
  <c r="D36" i="1"/>
  <c r="H36" i="1"/>
  <c r="L36" i="1"/>
  <c r="P36" i="1"/>
  <c r="T36" i="1"/>
  <c r="X36" i="1"/>
  <c r="AB36" i="1"/>
  <c r="AF36" i="1"/>
  <c r="AJ36" i="1"/>
  <c r="F38" i="1"/>
  <c r="J38" i="1"/>
  <c r="N38" i="1"/>
  <c r="R38" i="1"/>
  <c r="V38" i="1"/>
  <c r="Z38" i="1"/>
  <c r="AD38" i="1"/>
  <c r="AH38" i="1"/>
  <c r="C39" i="1"/>
  <c r="G39" i="1"/>
  <c r="K39" i="1"/>
  <c r="O39" i="1"/>
  <c r="S39" i="1"/>
  <c r="W39" i="1"/>
  <c r="AA39" i="1"/>
  <c r="AE39" i="1"/>
  <c r="AI39" i="1"/>
  <c r="D40" i="1"/>
  <c r="H40" i="1"/>
  <c r="L40" i="1"/>
  <c r="P40" i="1"/>
  <c r="T40" i="1"/>
  <c r="X40" i="1"/>
  <c r="AB40" i="1"/>
  <c r="AF40" i="1"/>
  <c r="AJ40" i="1"/>
  <c r="F36" i="1"/>
  <c r="J36" i="1"/>
  <c r="N36" i="1"/>
  <c r="R36" i="1"/>
  <c r="V36" i="1"/>
  <c r="Z36" i="1"/>
  <c r="AD36" i="1"/>
  <c r="T38" i="1"/>
  <c r="X38" i="1"/>
  <c r="AB38" i="1"/>
  <c r="AF38" i="1"/>
  <c r="E39" i="1"/>
  <c r="I39" i="1"/>
  <c r="M39" i="1"/>
  <c r="Q39" i="1"/>
  <c r="U39" i="1"/>
  <c r="Y39" i="1"/>
  <c r="AC39" i="1"/>
  <c r="AG39" i="1"/>
  <c r="F40" i="1"/>
  <c r="J40" i="1"/>
  <c r="N40" i="1"/>
  <c r="R40" i="1"/>
  <c r="V40" i="1"/>
  <c r="Z40" i="1"/>
  <c r="AD40" i="1"/>
  <c r="AH40" i="1"/>
  <c r="F39" i="1"/>
  <c r="J39" i="1"/>
  <c r="N39" i="1"/>
  <c r="R39" i="1"/>
  <c r="V39" i="1"/>
  <c r="Z39" i="1"/>
  <c r="AD39" i="1"/>
  <c r="C40" i="1"/>
  <c r="G40" i="1"/>
  <c r="K40" i="1"/>
  <c r="O40" i="1"/>
  <c r="S40" i="1"/>
  <c r="W40" i="1"/>
  <c r="AA40" i="1"/>
  <c r="AE40" i="1"/>
</calcChain>
</file>

<file path=xl/comments1.xml><?xml version="1.0" encoding="utf-8"?>
<comments xmlns="http://schemas.openxmlformats.org/spreadsheetml/2006/main">
  <authors>
    <author>Cyril</author>
  </authors>
  <commentList>
    <comment ref="B1" authorId="0">
      <text>
        <r>
          <rPr>
            <sz val="9"/>
            <color indexed="81"/>
            <rFont val="Tahoma"/>
            <family val="2"/>
          </rPr>
          <t>Cyril: Seules les cellules sur fond vert sont ouvertes et libres. Celles sur fond rouge ou blanc sont verrouillées.</t>
        </r>
      </text>
    </comment>
    <comment ref="B6" authorId="0">
      <text>
        <r>
          <rPr>
            <sz val="9"/>
            <color indexed="81"/>
            <rFont val="Tahoma"/>
            <family val="2"/>
          </rPr>
          <t>Cyril: note finale obtenue à partir du barème indice de nage (sur 10pts) et du barème temps sur 25m (sur 10pts)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Cyril: Renseigner "F" pour fille et "G" pour garçon
</t>
        </r>
      </text>
    </comment>
    <comment ref="F6" authorId="0">
      <text>
        <r>
          <rPr>
            <sz val="9"/>
            <color indexed="81"/>
            <rFont val="Tahoma"/>
            <family val="2"/>
          </rPr>
          <t>Cyril: tps sur 25m en sec.</t>
        </r>
      </text>
    </comment>
    <comment ref="G6" authorId="0">
      <text>
        <r>
          <rPr>
            <sz val="9"/>
            <color indexed="81"/>
            <rFont val="Tahoma"/>
            <family val="2"/>
          </rPr>
          <t>Cyril: nombre de coups de bras sur le 25m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Cyril: Indice de Nage
</t>
        </r>
      </text>
    </comment>
    <comment ref="I6" authorId="0">
      <text>
        <r>
          <rPr>
            <sz val="9"/>
            <color indexed="81"/>
            <rFont val="Tahoma"/>
            <family val="2"/>
          </rPr>
          <t>Cyril: Amplitude</t>
        </r>
      </text>
    </comment>
    <comment ref="J6" authorId="0">
      <text>
        <r>
          <rPr>
            <sz val="9"/>
            <color indexed="81"/>
            <rFont val="Tahoma"/>
            <family val="2"/>
          </rPr>
          <t xml:space="preserve">Cyril: Fréquence de nage </t>
        </r>
      </text>
    </comment>
  </commentList>
</comments>
</file>

<file path=xl/sharedStrings.xml><?xml version="1.0" encoding="utf-8"?>
<sst xmlns="http://schemas.openxmlformats.org/spreadsheetml/2006/main" count="68" uniqueCount="51">
  <si>
    <t xml:space="preserve">nb de </t>
  </si>
  <si>
    <t xml:space="preserve">coups </t>
  </si>
  <si>
    <t>de bras</t>
  </si>
  <si>
    <t xml:space="preserve">&gt; Vitesse </t>
  </si>
  <si>
    <t xml:space="preserve">    en km/h</t>
  </si>
  <si>
    <t>&gt; Tps en s</t>
  </si>
  <si>
    <t>♀</t>
  </si>
  <si>
    <t>♂</t>
  </si>
  <si>
    <t xml:space="preserve">     (calculée sur 20m)</t>
  </si>
  <si>
    <t xml:space="preserve">    distance parcourue</t>
  </si>
  <si>
    <t xml:space="preserve">    par coup de bras</t>
  </si>
  <si>
    <t>NIVEAU 1</t>
  </si>
  <si>
    <t xml:space="preserve">C. ALBERTINI </t>
  </si>
  <si>
    <t xml:space="preserve">BAREME : </t>
  </si>
  <si>
    <t xml:space="preserve">NIV. 1 </t>
  </si>
  <si>
    <t>K. ZLATNIK-SORGE</t>
    <phoneticPr fontId="0" type="noConversion"/>
  </si>
  <si>
    <t>COMPETENCE N1:</t>
    <phoneticPr fontId="0" type="noConversion"/>
  </si>
  <si>
    <t xml:space="preserve">indice de nage /10pts </t>
  </si>
  <si>
    <t>temps  /10pts</t>
  </si>
  <si>
    <t>SITUER SA PRATIQUE EN NATATION : "JE NAGE VITE AVEC DES MOUVEMENTS EFFICACES ?"</t>
  </si>
  <si>
    <t>1pt</t>
    <phoneticPr fontId="0" type="noConversion"/>
  </si>
  <si>
    <t>2pts</t>
    <phoneticPr fontId="0" type="noConversion"/>
  </si>
  <si>
    <t>3pts</t>
    <phoneticPr fontId="0" type="noConversion"/>
  </si>
  <si>
    <t>4pts</t>
    <phoneticPr fontId="0" type="noConversion"/>
  </si>
  <si>
    <t>5pts</t>
    <phoneticPr fontId="0" type="noConversion"/>
  </si>
  <si>
    <t>6pts</t>
    <phoneticPr fontId="0" type="noConversion"/>
  </si>
  <si>
    <t>7pts</t>
    <phoneticPr fontId="0" type="noConversion"/>
  </si>
  <si>
    <t>8pts</t>
    <phoneticPr fontId="0" type="noConversion"/>
  </si>
  <si>
    <t>9pts</t>
    <phoneticPr fontId="0" type="noConversion"/>
  </si>
  <si>
    <t>10pts</t>
    <phoneticPr fontId="0" type="noConversion"/>
  </si>
  <si>
    <t>A partir d’un départ plongé ou dans l’eau, réaliser la meilleure performance  sur 25 m en crawl en adoptant l’équilibre et les trajets moteurs les plus efficaces.</t>
  </si>
  <si>
    <t>F</t>
  </si>
  <si>
    <t>G</t>
  </si>
  <si>
    <t>IN</t>
  </si>
  <si>
    <t>barème IN</t>
  </si>
  <si>
    <t xml:space="preserve">Noms </t>
  </si>
  <si>
    <t xml:space="preserve">prénoms </t>
  </si>
  <si>
    <t>CB</t>
  </si>
  <si>
    <t xml:space="preserve">Tps </t>
  </si>
  <si>
    <t>Note IN /10</t>
  </si>
  <si>
    <t>Note tps /10</t>
  </si>
  <si>
    <t>barème tps</t>
  </si>
  <si>
    <t>Classe</t>
  </si>
  <si>
    <t>Note /20</t>
  </si>
  <si>
    <t>F/G</t>
  </si>
  <si>
    <t>A</t>
  </si>
  <si>
    <t xml:space="preserve">BAREME AUTOMATISE SUR CIBLE NIVEAU 1 NAGER VITE </t>
  </si>
  <si>
    <t xml:space="preserve">ALBERTINI Cyril </t>
  </si>
  <si>
    <t>Collège de Porticcio -2015</t>
  </si>
  <si>
    <t xml:space="preserve">                 </t>
  </si>
  <si>
    <t>Paramètres de 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</si>
</sst>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32F"/>
        <bgColor rgb="FFFF6600"/>
      </patternFill>
    </fill>
    <fill>
      <patternFill patternType="solid">
        <fgColor rgb="FFFF3F3F"/>
        <bgColor indexed="64"/>
      </patternFill>
    </fill>
    <fill>
      <patternFill patternType="solid">
        <fgColor rgb="FF75FF7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1" fillId="0" borderId="0" xfId="0" applyNumberFormat="1" applyFont="1"/>
    <xf numFmtId="0" fontId="4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5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2" borderId="7" xfId="0" applyFont="1" applyFill="1" applyBorder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0" xfId="0" applyFont="1"/>
    <xf numFmtId="0" fontId="7" fillId="0" borderId="0" xfId="0" applyFont="1" applyFill="1" applyBorder="1"/>
    <xf numFmtId="0" fontId="5" fillId="0" borderId="0" xfId="0" applyFont="1" applyFill="1" applyBorder="1"/>
    <xf numFmtId="0" fontId="7" fillId="0" borderId="6" xfId="0" applyFont="1" applyFill="1" applyBorder="1"/>
    <xf numFmtId="0" fontId="1" fillId="0" borderId="6" xfId="0" applyFont="1" applyFill="1" applyBorder="1"/>
    <xf numFmtId="0" fontId="7" fillId="0" borderId="0" xfId="0" applyFont="1" applyFill="1" applyBorder="1" applyProtection="1">
      <protection locked="0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 applyAlignment="1">
      <alignment horizontal="center" wrapText="1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164" fontId="3" fillId="2" borderId="12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164" fontId="3" fillId="6" borderId="13" xfId="0" applyNumberFormat="1" applyFont="1" applyFill="1" applyBorder="1" applyAlignment="1">
      <alignment horizontal="center"/>
    </xf>
    <xf numFmtId="164" fontId="3" fillId="6" borderId="19" xfId="0" applyNumberFormat="1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horizontal="center"/>
    </xf>
    <xf numFmtId="164" fontId="3" fillId="6" borderId="18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center"/>
    </xf>
    <xf numFmtId="49" fontId="0" fillId="0" borderId="0" xfId="0" applyNumberFormat="1"/>
    <xf numFmtId="0" fontId="0" fillId="8" borderId="0" xfId="0" applyFill="1"/>
    <xf numFmtId="0" fontId="0" fillId="0" borderId="0" xfId="0" applyProtection="1"/>
    <xf numFmtId="0" fontId="9" fillId="7" borderId="9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7" borderId="9" xfId="0" applyFont="1" applyFill="1" applyBorder="1" applyAlignment="1" applyProtection="1">
      <alignment horizontal="center" vertical="center"/>
    </xf>
    <xf numFmtId="164" fontId="11" fillId="8" borderId="0" xfId="0" applyNumberFormat="1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Protection="1"/>
    <xf numFmtId="0" fontId="11" fillId="8" borderId="0" xfId="0" applyFont="1" applyFill="1" applyProtection="1"/>
    <xf numFmtId="164" fontId="11" fillId="8" borderId="0" xfId="0" applyNumberFormat="1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center"/>
    </xf>
    <xf numFmtId="164" fontId="11" fillId="8" borderId="0" xfId="0" applyNumberFormat="1" applyFont="1" applyFill="1" applyBorder="1" applyProtection="1"/>
    <xf numFmtId="164" fontId="11" fillId="8" borderId="0" xfId="0" applyNumberFormat="1" applyFont="1" applyFill="1" applyAlignment="1" applyProtection="1">
      <alignment horizontal="center"/>
    </xf>
    <xf numFmtId="164" fontId="11" fillId="8" borderId="0" xfId="0" applyNumberFormat="1" applyFont="1" applyFill="1" applyProtection="1"/>
    <xf numFmtId="49" fontId="9" fillId="7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8" borderId="0" xfId="0" applyFont="1" applyFill="1" applyBorder="1" applyProtection="1"/>
    <xf numFmtId="0" fontId="0" fillId="8" borderId="0" xfId="0" applyFill="1" applyBorder="1" applyProtection="1"/>
    <xf numFmtId="0" fontId="0" fillId="8" borderId="0" xfId="0" applyFill="1" applyBorder="1" applyAlignment="1" applyProtection="1">
      <alignment horizontal="center"/>
    </xf>
    <xf numFmtId="164" fontId="0" fillId="8" borderId="0" xfId="0" applyNumberFormat="1" applyFill="1" applyBorder="1" applyProtection="1"/>
    <xf numFmtId="0" fontId="9" fillId="8" borderId="0" xfId="0" applyFont="1" applyFill="1" applyBorder="1" applyAlignment="1" applyProtection="1">
      <alignment vertical="center"/>
    </xf>
    <xf numFmtId="0" fontId="0" fillId="8" borderId="0" xfId="0" applyFill="1" applyProtection="1"/>
    <xf numFmtId="164" fontId="0" fillId="8" borderId="0" xfId="0" applyNumberFormat="1" applyFill="1" applyProtection="1"/>
    <xf numFmtId="0" fontId="1" fillId="8" borderId="0" xfId="0" applyFont="1" applyFill="1" applyBorder="1" applyAlignment="1">
      <alignment horizontal="center"/>
    </xf>
    <xf numFmtId="49" fontId="9" fillId="10" borderId="9" xfId="0" applyNumberFormat="1" applyFont="1" applyFill="1" applyBorder="1" applyProtection="1">
      <protection locked="0"/>
    </xf>
    <xf numFmtId="0" fontId="0" fillId="10" borderId="9" xfId="0" applyFill="1" applyBorder="1" applyProtection="1"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10" borderId="9" xfId="0" applyNumberFormat="1" applyFill="1" applyBorder="1" applyAlignment="1" applyProtection="1">
      <alignment horizontal="center"/>
      <protection locked="0"/>
    </xf>
    <xf numFmtId="0" fontId="9" fillId="10" borderId="9" xfId="0" applyFont="1" applyFill="1" applyBorder="1" applyAlignment="1" applyProtection="1">
      <alignment horizontal="center"/>
      <protection locked="0"/>
    </xf>
    <xf numFmtId="49" fontId="9" fillId="10" borderId="9" xfId="0" applyNumberFormat="1" applyFont="1" applyFill="1" applyBorder="1" applyAlignment="1" applyProtection="1">
      <alignment horizontal="center" vertical="center"/>
      <protection locked="0"/>
    </xf>
    <xf numFmtId="0" fontId="8" fillId="10" borderId="9" xfId="0" applyFont="1" applyFill="1" applyBorder="1" applyProtection="1">
      <protection locked="0"/>
    </xf>
    <xf numFmtId="49" fontId="0" fillId="10" borderId="9" xfId="0" applyNumberFormat="1" applyFill="1" applyBorder="1" applyProtection="1">
      <protection locked="0"/>
    </xf>
    <xf numFmtId="0" fontId="11" fillId="9" borderId="9" xfId="0" applyFont="1" applyFill="1" applyBorder="1" applyProtection="1"/>
    <xf numFmtId="164" fontId="11" fillId="9" borderId="9" xfId="0" applyNumberFormat="1" applyFont="1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11" fillId="7" borderId="5" xfId="0" applyFont="1" applyFill="1" applyBorder="1" applyProtection="1"/>
    <xf numFmtId="0" fontId="11" fillId="7" borderId="6" xfId="0" applyFont="1" applyFill="1" applyBorder="1" applyProtection="1"/>
    <xf numFmtId="0" fontId="11" fillId="7" borderId="7" xfId="0" applyFont="1" applyFill="1" applyBorder="1" applyProtection="1"/>
    <xf numFmtId="0" fontId="11" fillId="7" borderId="10" xfId="0" applyFont="1" applyFill="1" applyBorder="1" applyProtection="1"/>
    <xf numFmtId="0" fontId="11" fillId="7" borderId="11" xfId="0" applyFont="1" applyFill="1" applyBorder="1" applyProtection="1"/>
    <xf numFmtId="0" fontId="11" fillId="7" borderId="25" xfId="0" applyFont="1" applyFill="1" applyBorder="1" applyProtection="1"/>
    <xf numFmtId="0" fontId="11" fillId="7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7" borderId="1" xfId="0" applyFont="1" applyFill="1" applyBorder="1" applyAlignment="1" applyProtection="1">
      <alignment vertical="center"/>
    </xf>
    <xf numFmtId="0" fontId="10" fillId="7" borderId="8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164" fontId="0" fillId="8" borderId="0" xfId="0" applyNumberFormat="1" applyFill="1" applyAlignment="1" applyProtection="1">
      <alignment vertical="center"/>
    </xf>
    <xf numFmtId="0" fontId="10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10" fillId="7" borderId="2" xfId="0" applyFont="1" applyFill="1" applyBorder="1" applyAlignment="1" applyProtection="1">
      <alignment horizontal="center" vertical="center"/>
    </xf>
    <xf numFmtId="0" fontId="0" fillId="9" borderId="9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/>
  <colors>
    <mruColors>
      <color rgb="FF75FF75"/>
      <color rgb="FFFF3F3F"/>
      <color rgb="FFFF832F"/>
      <color rgb="FFFF6600"/>
      <color rgb="FF00FF00"/>
      <color rgb="FFFF00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41</xdr:row>
      <xdr:rowOff>22860</xdr:rowOff>
    </xdr:from>
    <xdr:to>
      <xdr:col>0</xdr:col>
      <xdr:colOff>236220</xdr:colOff>
      <xdr:row>42</xdr:row>
      <xdr:rowOff>38100</xdr:rowOff>
    </xdr:to>
    <xdr:sp macro="" textlink="">
      <xdr:nvSpPr>
        <xdr:cNvPr id="1061" name="AutoShape 1"/>
        <xdr:cNvSpPr>
          <a:spLocks noChangeArrowheads="1"/>
        </xdr:cNvSpPr>
      </xdr:nvSpPr>
      <xdr:spPr bwMode="auto">
        <a:xfrm>
          <a:off x="99060" y="6339840"/>
          <a:ext cx="137160" cy="144780"/>
        </a:xfrm>
        <a:prstGeom prst="downArrow">
          <a:avLst>
            <a:gd name="adj1" fmla="val 50000"/>
            <a:gd name="adj2" fmla="val 263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41</xdr:row>
      <xdr:rowOff>38100</xdr:rowOff>
    </xdr:from>
    <xdr:to>
      <xdr:col>1</xdr:col>
      <xdr:colOff>205740</xdr:colOff>
      <xdr:row>42</xdr:row>
      <xdr:rowOff>38100</xdr:rowOff>
    </xdr:to>
    <xdr:sp macro="" textlink="">
      <xdr:nvSpPr>
        <xdr:cNvPr id="1062" name="AutoShape 2"/>
        <xdr:cNvSpPr>
          <a:spLocks noChangeArrowheads="1"/>
        </xdr:cNvSpPr>
      </xdr:nvSpPr>
      <xdr:spPr bwMode="auto">
        <a:xfrm>
          <a:off x="350520" y="6355080"/>
          <a:ext cx="129540" cy="12954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30716</xdr:colOff>
      <xdr:row>3</xdr:row>
      <xdr:rowOff>32780</xdr:rowOff>
    </xdr:from>
    <xdr:to>
      <xdr:col>36</xdr:col>
      <xdr:colOff>1197</xdr:colOff>
      <xdr:row>4</xdr:row>
      <xdr:rowOff>135492</xdr:rowOff>
    </xdr:to>
    <xdr:sp macro="" textlink="">
      <xdr:nvSpPr>
        <xdr:cNvPr id="1038" name="WordArt 14"/>
        <xdr:cNvSpPr>
          <a:spLocks noChangeAspect="1" noChangeArrowheads="1" noChangeShapeType="1" noTextEdit="1"/>
        </xdr:cNvSpPr>
      </xdr:nvSpPr>
      <xdr:spPr bwMode="auto">
        <a:xfrm>
          <a:off x="7212566" y="356630"/>
          <a:ext cx="1704031" cy="24876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>
                  <a:alpha val="50000"/>
                </a:srgbClr>
              </a:solidFill>
              <a:effectLst/>
              <a:latin typeface="Arial Black"/>
            </a:rPr>
            <a:t>CIBLE 25m CRAWL </a:t>
          </a:r>
        </a:p>
      </xdr:txBody>
    </xdr:sp>
    <xdr:clientData/>
  </xdr:twoCellAnchor>
  <xdr:twoCellAnchor>
    <xdr:from>
      <xdr:col>4</xdr:col>
      <xdr:colOff>120649</xdr:colOff>
      <xdr:row>43</xdr:row>
      <xdr:rowOff>15875</xdr:rowOff>
    </xdr:from>
    <xdr:to>
      <xdr:col>9</xdr:col>
      <xdr:colOff>166686</xdr:colOff>
      <xdr:row>48</xdr:row>
      <xdr:rowOff>82550</xdr:rowOff>
    </xdr:to>
    <xdr:sp macro="" textlink="">
      <xdr:nvSpPr>
        <xdr:cNvPr id="12" name="Rectangle à coins arrondis 11"/>
        <xdr:cNvSpPr/>
      </xdr:nvSpPr>
      <xdr:spPr bwMode="auto">
        <a:xfrm>
          <a:off x="933449" y="6403975"/>
          <a:ext cx="1062037" cy="796925"/>
        </a:xfrm>
        <a:prstGeom prst="wedgeRoundRectCallout">
          <a:avLst>
            <a:gd name="adj1" fmla="val 109386"/>
            <a:gd name="adj2" fmla="val -362634"/>
            <a:gd name="adj3" fmla="val 16667"/>
          </a:avLst>
        </a:prstGeom>
        <a:gradFill flip="none" rotWithShape="1">
          <a:gsLst>
            <a:gs pos="0">
              <a:schemeClr val="accent4">
                <a:shade val="51000"/>
                <a:satMod val="130000"/>
                <a:alpha val="19000"/>
              </a:schemeClr>
            </a:gs>
            <a:gs pos="77000">
              <a:schemeClr val="accent4">
                <a:shade val="93000"/>
                <a:satMod val="130000"/>
                <a:alpha val="22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5400000" scaled="1"/>
          <a:tileRect/>
        </a:gradFill>
        <a:ln w="6350">
          <a:solidFill>
            <a:schemeClr val="accent4">
              <a:shade val="95000"/>
              <a:satMod val="105000"/>
              <a:alpha val="76000"/>
            </a:schemeClr>
          </a:solidFill>
          <a:headEnd type="none" w="med" len="med"/>
          <a:tailEnd type="none" w="med" len="med"/>
        </a:ln>
        <a:extLst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lang="fr-FR" sz="1000">
              <a:latin typeface="Times New Roman" pitchFamily="18" charset="0"/>
              <a:cs typeface="Times New Roman" pitchFamily="18" charset="0"/>
            </a:rPr>
            <a:t>Beaucoup</a:t>
          </a:r>
          <a:r>
            <a:rPr lang="fr-FR" sz="1000" baseline="0">
              <a:latin typeface="Times New Roman" pitchFamily="18" charset="0"/>
              <a:cs typeface="Times New Roman" pitchFamily="18" charset="0"/>
            </a:rPr>
            <a:t> de mouvements.</a:t>
          </a:r>
        </a:p>
        <a:p>
          <a:pPr algn="ctr"/>
          <a:r>
            <a:rPr lang="fr-FR" sz="1000" baseline="0">
              <a:latin typeface="Times New Roman" pitchFamily="18" charset="0"/>
              <a:cs typeface="Times New Roman" pitchFamily="18" charset="0"/>
            </a:rPr>
            <a:t>Thème de travail : l'amplitude </a:t>
          </a:r>
        </a:p>
      </xdr:txBody>
    </xdr:sp>
    <xdr:clientData/>
  </xdr:twoCellAnchor>
  <xdr:twoCellAnchor>
    <xdr:from>
      <xdr:col>34</xdr:col>
      <xdr:colOff>50800</xdr:colOff>
      <xdr:row>40</xdr:row>
      <xdr:rowOff>52387</xdr:rowOff>
    </xdr:from>
    <xdr:to>
      <xdr:col>37</xdr:col>
      <xdr:colOff>196849</xdr:colOff>
      <xdr:row>43</xdr:row>
      <xdr:rowOff>50800</xdr:rowOff>
    </xdr:to>
    <xdr:sp macro="" textlink="">
      <xdr:nvSpPr>
        <xdr:cNvPr id="13" name="Rectangle à coins arrondis 12"/>
        <xdr:cNvSpPr/>
      </xdr:nvSpPr>
      <xdr:spPr bwMode="auto">
        <a:xfrm>
          <a:off x="6959600" y="5995987"/>
          <a:ext cx="755649" cy="442913"/>
        </a:xfrm>
        <a:prstGeom prst="wedgeRoundRectCallout">
          <a:avLst>
            <a:gd name="adj1" fmla="val -57963"/>
            <a:gd name="adj2" fmla="val -96429"/>
            <a:gd name="adj3" fmla="val 16667"/>
          </a:avLst>
        </a:prstGeom>
        <a:gradFill flip="none" rotWithShape="1">
          <a:gsLst>
            <a:gs pos="0">
              <a:schemeClr val="accent4">
                <a:shade val="51000"/>
                <a:satMod val="130000"/>
              </a:schemeClr>
            </a:gs>
            <a:gs pos="77000">
              <a:schemeClr val="accent4">
                <a:shade val="93000"/>
                <a:satMod val="130000"/>
                <a:alpha val="19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16200000" scaled="1"/>
          <a:tileRect/>
        </a:gradFill>
        <a:ln w="6350">
          <a:solidFill>
            <a:schemeClr val="accent4">
              <a:shade val="95000"/>
              <a:satMod val="105000"/>
              <a:alpha val="76000"/>
            </a:schemeClr>
          </a:solidFill>
          <a:headEnd type="none" w="med" len="med"/>
          <a:tailEnd type="none" w="med" len="med"/>
        </a:ln>
        <a:extLst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upright="1"/>
        <a:lstStyle/>
        <a:p>
          <a:pPr algn="ctr"/>
          <a:r>
            <a:rPr lang="fr-FR" sz="1000">
              <a:latin typeface="Times New Roman" pitchFamily="18" charset="0"/>
              <a:cs typeface="Times New Roman" pitchFamily="18" charset="0"/>
            </a:rPr>
            <a:t>Zone intermédiaire</a:t>
          </a:r>
        </a:p>
      </xdr:txBody>
    </xdr:sp>
    <xdr:clientData/>
  </xdr:twoCellAnchor>
  <xdr:twoCellAnchor>
    <xdr:from>
      <xdr:col>36</xdr:col>
      <xdr:colOff>7937</xdr:colOff>
      <xdr:row>9</xdr:row>
      <xdr:rowOff>15873</xdr:rowOff>
    </xdr:from>
    <xdr:to>
      <xdr:col>39</xdr:col>
      <xdr:colOff>25400</xdr:colOff>
      <xdr:row>14</xdr:row>
      <xdr:rowOff>127000</xdr:rowOff>
    </xdr:to>
    <xdr:sp macro="" textlink="">
      <xdr:nvSpPr>
        <xdr:cNvPr id="14" name="Rectangle à coins arrondis 13"/>
        <xdr:cNvSpPr/>
      </xdr:nvSpPr>
      <xdr:spPr bwMode="auto">
        <a:xfrm>
          <a:off x="7323137" y="1235073"/>
          <a:ext cx="671513" cy="873127"/>
        </a:xfrm>
        <a:prstGeom prst="wedgeRoundRectCallout">
          <a:avLst>
            <a:gd name="adj1" fmla="val -516266"/>
            <a:gd name="adj2" fmla="val 70937"/>
            <a:gd name="adj3" fmla="val 16667"/>
          </a:avLst>
        </a:prstGeom>
        <a:gradFill flip="none" rotWithShape="1">
          <a:gsLst>
            <a:gs pos="0">
              <a:schemeClr val="accent4">
                <a:shade val="51000"/>
                <a:satMod val="130000"/>
                <a:alpha val="19000"/>
              </a:schemeClr>
            </a:gs>
            <a:gs pos="76000">
              <a:schemeClr val="accent4">
                <a:shade val="93000"/>
                <a:satMod val="130000"/>
                <a:alpha val="23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0" scaled="1"/>
          <a:tileRect/>
        </a:gradFill>
        <a:ln w="6350">
          <a:solidFill>
            <a:schemeClr val="accent4">
              <a:shade val="95000"/>
              <a:satMod val="105000"/>
              <a:alpha val="76000"/>
            </a:schemeClr>
          </a:solidFill>
          <a:headEnd type="none" w="med" len="med"/>
          <a:tailEnd type="none" w="med" len="med"/>
        </a:ln>
        <a:extLst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effectLst/>
              <a:latin typeface="Times New Roman" pitchFamily="18" charset="0"/>
              <a:ea typeface="+mn-ea"/>
              <a:cs typeface="Times New Roman" pitchFamily="18" charset="0"/>
            </a:rPr>
            <a:t>Peu </a:t>
          </a:r>
          <a:r>
            <a:rPr lang="fr-FR" sz="90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de mouvements,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Thème de travail :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la fréquence</a:t>
          </a:r>
          <a:endParaRPr lang="fr-FR" sz="90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75248</xdr:colOff>
      <xdr:row>41</xdr:row>
      <xdr:rowOff>77389</xdr:rowOff>
    </xdr:from>
    <xdr:to>
      <xdr:col>9</xdr:col>
      <xdr:colOff>166687</xdr:colOff>
      <xdr:row>42</xdr:row>
      <xdr:rowOff>107155</xdr:rowOff>
    </xdr:to>
    <xdr:sp macro="" textlink="">
      <xdr:nvSpPr>
        <xdr:cNvPr id="15" name="WordArt 49"/>
        <xdr:cNvSpPr>
          <a:spLocks noChangeArrowheads="1" noChangeShapeType="1" noTextEdit="1"/>
        </xdr:cNvSpPr>
      </xdr:nvSpPr>
      <xdr:spPr bwMode="auto">
        <a:xfrm>
          <a:off x="1373029" y="6250780"/>
          <a:ext cx="1115377" cy="172641"/>
        </a:xfrm>
        <a:prstGeom prst="rect">
          <a:avLst/>
        </a:prstGeom>
        <a:solidFill>
          <a:srgbClr val="75FF75"/>
        </a:solidFill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400" kern="10" spc="0">
              <a:ln w="12700">
                <a:solidFill>
                  <a:srgbClr val="00FF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 N1 acquis </a:t>
          </a:r>
        </a:p>
      </xdr:txBody>
    </xdr:sp>
    <xdr:clientData/>
  </xdr:twoCellAnchor>
  <xdr:twoCellAnchor>
    <xdr:from>
      <xdr:col>11</xdr:col>
      <xdr:colOff>127000</xdr:colOff>
      <xdr:row>41</xdr:row>
      <xdr:rowOff>89297</xdr:rowOff>
    </xdr:from>
    <xdr:to>
      <xdr:col>20</xdr:col>
      <xdr:colOff>77391</xdr:colOff>
      <xdr:row>42</xdr:row>
      <xdr:rowOff>123507</xdr:rowOff>
    </xdr:to>
    <xdr:sp macro="" textlink="">
      <xdr:nvSpPr>
        <xdr:cNvPr id="17" name="WordArt 48"/>
        <xdr:cNvSpPr>
          <a:spLocks noChangeArrowheads="1" noChangeShapeType="1" noTextEdit="1"/>
        </xdr:cNvSpPr>
      </xdr:nvSpPr>
      <xdr:spPr bwMode="auto">
        <a:xfrm>
          <a:off x="2960688" y="6262688"/>
          <a:ext cx="2254250" cy="177085"/>
        </a:xfrm>
        <a:prstGeom prst="rect">
          <a:avLst/>
        </a:prstGeom>
        <a:solidFill>
          <a:srgbClr val="FF832F"/>
        </a:solidFill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400" kern="10" spc="0">
              <a:ln w="12700">
                <a:solidFill>
                  <a:srgbClr val="FF66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 N1 en cours d'acquisition </a:t>
          </a:r>
        </a:p>
      </xdr:txBody>
    </xdr:sp>
    <xdr:clientData/>
  </xdr:twoCellAnchor>
  <xdr:twoCellAnchor>
    <xdr:from>
      <xdr:col>24</xdr:col>
      <xdr:colOff>15875</xdr:colOff>
      <xdr:row>41</xdr:row>
      <xdr:rowOff>95250</xdr:rowOff>
    </xdr:from>
    <xdr:to>
      <xdr:col>29</xdr:col>
      <xdr:colOff>226219</xdr:colOff>
      <xdr:row>42</xdr:row>
      <xdr:rowOff>112077</xdr:rowOff>
    </xdr:to>
    <xdr:sp macro="" textlink="">
      <xdr:nvSpPr>
        <xdr:cNvPr id="19" name="WordArt 47"/>
        <xdr:cNvSpPr>
          <a:spLocks noChangeArrowheads="1" noChangeShapeType="1" noTextEdit="1"/>
        </xdr:cNvSpPr>
      </xdr:nvSpPr>
      <xdr:spPr bwMode="auto">
        <a:xfrm>
          <a:off x="6177359" y="6268641"/>
          <a:ext cx="1490266" cy="159702"/>
        </a:xfrm>
        <a:prstGeom prst="rect">
          <a:avLst/>
        </a:prstGeom>
        <a:solidFill>
          <a:srgbClr val="FF3F3F"/>
        </a:solidFill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400" kern="10" spc="0">
              <a:ln w="12700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 N1 non acquis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N51"/>
  <sheetViews>
    <sheetView view="pageBreakPreview" topLeftCell="A2" zoomScale="130" zoomScaleNormal="150" zoomScaleSheetLayoutView="130" zoomScalePageLayoutView="150" workbookViewId="0">
      <selection activeCell="AC4" sqref="AC4"/>
    </sheetView>
  </sheetViews>
  <sheetFormatPr baseColWidth="10" defaultColWidth="11.42578125" defaultRowHeight="11.25" x14ac:dyDescent="0.2"/>
  <cols>
    <col min="1" max="40" width="3.7109375" style="1" customWidth="1"/>
    <col min="41" max="16384" width="11.42578125" style="1"/>
  </cols>
  <sheetData>
    <row r="1" spans="1:40" ht="6" customHeight="1" thickBot="1" x14ac:dyDescent="0.25"/>
    <row r="2" spans="1:40" s="10" customFormat="1" ht="14.1" customHeight="1" thickBot="1" x14ac:dyDescent="0.3">
      <c r="A2" s="10" t="s">
        <v>11</v>
      </c>
      <c r="E2" s="45" t="s">
        <v>19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  <c r="AD2" s="46"/>
      <c r="AE2" s="48"/>
      <c r="AG2" s="41" t="s">
        <v>15</v>
      </c>
      <c r="AH2" s="20"/>
      <c r="AJ2" s="2" t="s">
        <v>12</v>
      </c>
      <c r="AK2" s="1"/>
      <c r="AL2" s="1"/>
    </row>
    <row r="3" spans="1:40" s="10" customFormat="1" ht="6.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20"/>
      <c r="AB3" s="20"/>
      <c r="AC3" s="20"/>
      <c r="AD3" s="20"/>
      <c r="AE3" s="20"/>
      <c r="AF3" s="20"/>
      <c r="AJ3" s="1"/>
      <c r="AK3" s="1"/>
      <c r="AL3" s="1"/>
    </row>
    <row r="4" spans="1:40" x14ac:dyDescent="0.2">
      <c r="A4" s="29" t="s">
        <v>16</v>
      </c>
      <c r="B4" s="30"/>
      <c r="C4" s="30"/>
      <c r="D4" s="30" t="s">
        <v>30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19"/>
      <c r="AB4" s="17"/>
      <c r="AC4" s="36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1"/>
    </row>
    <row r="5" spans="1:40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B5" s="17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1"/>
    </row>
    <row r="6" spans="1:40" ht="12" x14ac:dyDescent="0.2"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>
        <v>17</v>
      </c>
      <c r="I6" s="8">
        <v>18</v>
      </c>
      <c r="J6" s="8">
        <v>19</v>
      </c>
      <c r="K6" s="8">
        <v>20</v>
      </c>
      <c r="L6" s="8">
        <v>21</v>
      </c>
      <c r="M6" s="8">
        <v>22</v>
      </c>
      <c r="N6" s="8">
        <v>23</v>
      </c>
      <c r="O6" s="8">
        <v>24</v>
      </c>
      <c r="P6" s="8">
        <v>25</v>
      </c>
      <c r="Q6" s="8">
        <v>26</v>
      </c>
      <c r="R6" s="8">
        <v>27</v>
      </c>
      <c r="S6" s="8">
        <v>28</v>
      </c>
      <c r="T6" s="8">
        <v>29</v>
      </c>
      <c r="U6" s="8">
        <v>30</v>
      </c>
      <c r="V6" s="8">
        <v>31</v>
      </c>
      <c r="W6" s="8">
        <v>32</v>
      </c>
      <c r="X6" s="8">
        <v>33</v>
      </c>
      <c r="Y6" s="8">
        <v>34</v>
      </c>
      <c r="Z6" s="8">
        <v>35</v>
      </c>
      <c r="AA6" s="8">
        <v>36</v>
      </c>
      <c r="AB6" s="8">
        <v>37</v>
      </c>
      <c r="AC6" s="8">
        <v>38</v>
      </c>
      <c r="AD6" s="8">
        <v>39</v>
      </c>
      <c r="AE6" s="8">
        <v>40</v>
      </c>
      <c r="AF6" s="8">
        <v>41</v>
      </c>
      <c r="AG6" s="8">
        <v>42</v>
      </c>
      <c r="AH6" s="8">
        <v>43</v>
      </c>
      <c r="AI6" s="8">
        <v>44</v>
      </c>
      <c r="AJ6" s="8">
        <v>45</v>
      </c>
      <c r="AK6" s="1" t="s">
        <v>5</v>
      </c>
    </row>
    <row r="7" spans="1:40" x14ac:dyDescent="0.2">
      <c r="B7" s="5"/>
      <c r="C7" s="9">
        <f>0.025/(C6/3600)</f>
        <v>7.5</v>
      </c>
      <c r="D7" s="9">
        <f t="shared" ref="D7:AJ7" si="0">0.025/(D6/3600)</f>
        <v>6.9230769230769234</v>
      </c>
      <c r="E7" s="9">
        <f t="shared" si="0"/>
        <v>6.4285714285714288</v>
      </c>
      <c r="F7" s="9">
        <f t="shared" si="0"/>
        <v>6</v>
      </c>
      <c r="G7" s="9">
        <f t="shared" si="0"/>
        <v>5.625</v>
      </c>
      <c r="H7" s="9">
        <f t="shared" si="0"/>
        <v>5.2941176470588234</v>
      </c>
      <c r="I7" s="9">
        <f t="shared" si="0"/>
        <v>5</v>
      </c>
      <c r="J7" s="9">
        <f t="shared" si="0"/>
        <v>4.7368421052631584</v>
      </c>
      <c r="K7" s="9">
        <f t="shared" si="0"/>
        <v>4.5</v>
      </c>
      <c r="L7" s="9">
        <f t="shared" si="0"/>
        <v>4.2857142857142856</v>
      </c>
      <c r="M7" s="9">
        <f t="shared" si="0"/>
        <v>4.0909090909090908</v>
      </c>
      <c r="N7" s="9">
        <f t="shared" si="0"/>
        <v>3.9130434782608696</v>
      </c>
      <c r="O7" s="9">
        <f t="shared" si="0"/>
        <v>3.75</v>
      </c>
      <c r="P7" s="9">
        <f t="shared" si="0"/>
        <v>3.6000000000000005</v>
      </c>
      <c r="Q7" s="9">
        <f t="shared" si="0"/>
        <v>3.4615384615384617</v>
      </c>
      <c r="R7" s="9">
        <f t="shared" si="0"/>
        <v>3.3333333333333335</v>
      </c>
      <c r="S7" s="9">
        <f t="shared" si="0"/>
        <v>3.2142857142857144</v>
      </c>
      <c r="T7" s="9">
        <f t="shared" si="0"/>
        <v>3.1034482758620694</v>
      </c>
      <c r="U7" s="9">
        <f t="shared" si="0"/>
        <v>3</v>
      </c>
      <c r="V7" s="9">
        <f t="shared" si="0"/>
        <v>2.903225806451613</v>
      </c>
      <c r="W7" s="9">
        <f t="shared" si="0"/>
        <v>2.8125</v>
      </c>
      <c r="X7" s="9">
        <f t="shared" si="0"/>
        <v>2.7272727272727275</v>
      </c>
      <c r="Y7" s="9">
        <f t="shared" si="0"/>
        <v>2.6470588235294117</v>
      </c>
      <c r="Z7" s="9">
        <f t="shared" si="0"/>
        <v>2.5714285714285716</v>
      </c>
      <c r="AA7" s="9">
        <f t="shared" si="0"/>
        <v>2.5</v>
      </c>
      <c r="AB7" s="9">
        <f t="shared" si="0"/>
        <v>2.4324324324324325</v>
      </c>
      <c r="AC7" s="9">
        <f t="shared" si="0"/>
        <v>2.3684210526315792</v>
      </c>
      <c r="AD7" s="9">
        <f t="shared" si="0"/>
        <v>2.3076923076923079</v>
      </c>
      <c r="AE7" s="9">
        <f t="shared" si="0"/>
        <v>2.25</v>
      </c>
      <c r="AF7" s="9">
        <f t="shared" si="0"/>
        <v>2.1951219512195124</v>
      </c>
      <c r="AG7" s="9">
        <f t="shared" si="0"/>
        <v>2.1428571428571428</v>
      </c>
      <c r="AH7" s="9">
        <f t="shared" si="0"/>
        <v>2.0930232558139537</v>
      </c>
      <c r="AI7" s="9">
        <f t="shared" si="0"/>
        <v>2.0454545454545454</v>
      </c>
      <c r="AJ7" s="9">
        <f t="shared" si="0"/>
        <v>2</v>
      </c>
      <c r="AK7" s="1" t="s">
        <v>3</v>
      </c>
    </row>
    <row r="8" spans="1:40" ht="12" x14ac:dyDescent="0.2">
      <c r="A8" s="6">
        <v>12</v>
      </c>
      <c r="B8" s="7">
        <f>(20)/A8</f>
        <v>1.6666666666666667</v>
      </c>
      <c r="C8" s="49">
        <f>(7.5*1000/3600)*(B8*2)</f>
        <v>6.9444444444444455</v>
      </c>
      <c r="D8" s="50">
        <f>(6.92*1000/3600)*(B8*2)</f>
        <v>6.4074074074074074</v>
      </c>
      <c r="E8" s="50">
        <f>(6.43*1000/3600)*B8*2</f>
        <v>5.9537037037037042</v>
      </c>
      <c r="F8" s="69">
        <f>(6*1000/3600)*B8*2</f>
        <v>5.5555555555555562</v>
      </c>
      <c r="G8" s="69">
        <f>(5.63*1000/3600)*B8*2</f>
        <v>5.2129629629629628</v>
      </c>
      <c r="H8" s="69">
        <f>(5.29*1000/3600)*B8*2</f>
        <v>4.8981481481481488</v>
      </c>
      <c r="I8" s="69">
        <f>(5*1000/3600)*B8*2</f>
        <v>4.6296296296296298</v>
      </c>
      <c r="J8" s="69">
        <f>(4.74*1000/3600)*B8*2</f>
        <v>4.3888888888888893</v>
      </c>
      <c r="K8" s="69">
        <f>(4.5*1000/3600)*B8*2</f>
        <v>4.166666666666667</v>
      </c>
      <c r="L8" s="69">
        <f>(4.29*1000/3600)*B8*2</f>
        <v>3.9722222222222223</v>
      </c>
      <c r="M8" s="69">
        <f>(4.09*1000/3600)*B8*2</f>
        <v>3.7870370370370372</v>
      </c>
      <c r="N8" s="69">
        <f>(3.91*1000/3600)*B8*2</f>
        <v>3.6203703703703702</v>
      </c>
      <c r="O8" s="69">
        <f>(3.75*1000/3600)*B8*2</f>
        <v>3.4722222222222228</v>
      </c>
      <c r="P8" s="69">
        <f>(3.6*1000/3600)*B8*2</f>
        <v>3.3333333333333335</v>
      </c>
      <c r="Q8" s="69">
        <f>(3.46*1000/3600)*B8*2</f>
        <v>3.2037037037037037</v>
      </c>
      <c r="R8" s="69">
        <f>(3.33*1000/3600)*B8*2</f>
        <v>3.0833333333333335</v>
      </c>
      <c r="S8" s="69">
        <f>(3.21*1000/3600)*B8*2</f>
        <v>2.9722222222222223</v>
      </c>
      <c r="T8" s="69">
        <f>(3.1*1000/3600)*B8*2</f>
        <v>2.8703703703703707</v>
      </c>
      <c r="U8" s="69">
        <f>(3*1000/3600)*B8*2</f>
        <v>2.7777777777777781</v>
      </c>
      <c r="V8" s="69">
        <f>(2.9*1000/3600)*B8*2</f>
        <v>2.6851851851851856</v>
      </c>
      <c r="W8" s="69">
        <f>(2.81*1000/3600)*B8*2</f>
        <v>2.6018518518518521</v>
      </c>
      <c r="X8" s="69">
        <f>(2.73*1000/3600)*B8*2</f>
        <v>2.5277777777777777</v>
      </c>
      <c r="Y8" s="69">
        <f>(2.65*1000/3600)*B8*2</f>
        <v>2.4537037037037042</v>
      </c>
      <c r="Z8" s="69">
        <f>(2.57*1000/3600)*B8*2</f>
        <v>2.3796296296296298</v>
      </c>
      <c r="AA8" s="60">
        <f>(2.5*1000/3600)*B8*2</f>
        <v>2.3148148148148149</v>
      </c>
      <c r="AB8" s="60">
        <f>(2.43*1000/3600)*B8*2</f>
        <v>2.2500000000000004</v>
      </c>
      <c r="AC8" s="60">
        <f>(2.37*1000/3600)*B8*2</f>
        <v>2.1944444444444446</v>
      </c>
      <c r="AD8" s="60">
        <f>(2.31*1000/3600)*B8*2</f>
        <v>2.1388888888888893</v>
      </c>
      <c r="AE8" s="60">
        <f>(2.25*1000/3600)*B8*2</f>
        <v>2.0833333333333335</v>
      </c>
      <c r="AF8" s="67">
        <f>(2.2*1000/3600)*B8*2</f>
        <v>2.0370370370370372</v>
      </c>
      <c r="AG8" s="67">
        <f>(2.14*1000/3600)*B8*2</f>
        <v>1.9814814814814816</v>
      </c>
      <c r="AH8" s="67">
        <f>(2.09*1000/3600)*B8*2</f>
        <v>1.9351851851851853</v>
      </c>
      <c r="AI8" s="67">
        <f>(2.05*1000/3600)*B8*2</f>
        <v>1.8981481481481481</v>
      </c>
      <c r="AJ8" s="65">
        <f>(2*1000/3600)*B8*2</f>
        <v>1.8518518518518521</v>
      </c>
      <c r="AK8" s="18" t="s">
        <v>4</v>
      </c>
      <c r="AL8" s="18"/>
    </row>
    <row r="9" spans="1:40" ht="12" x14ac:dyDescent="0.2">
      <c r="A9" s="6">
        <v>13</v>
      </c>
      <c r="B9" s="7">
        <f t="shared" ref="B9:B41" si="1">(20)/A9</f>
        <v>1.5384615384615385</v>
      </c>
      <c r="C9" s="51">
        <f t="shared" ref="C9:C41" si="2">(7.5*1000/3600)*(B9*2)</f>
        <v>6.4102564102564115</v>
      </c>
      <c r="D9" s="52">
        <f t="shared" ref="D9:D41" si="3">(6.92*1000/3600)*(B9*2)</f>
        <v>5.9145299145299148</v>
      </c>
      <c r="E9" s="53">
        <f t="shared" ref="E9:E41" si="4">(6.43*1000/3600)*B9*2</f>
        <v>5.4957264957264966</v>
      </c>
      <c r="F9" s="53">
        <f t="shared" ref="F9:F41" si="5">(6*1000/3600)*B9*2</f>
        <v>5.1282051282051286</v>
      </c>
      <c r="G9" s="68">
        <f t="shared" ref="G9:G41" si="6">(5.63*1000/3600)*B9*2</f>
        <v>4.8119658119658126</v>
      </c>
      <c r="H9" s="68">
        <f t="shared" ref="H9:H41" si="7">(5.29*1000/3600)*B9*2</f>
        <v>4.5213675213675222</v>
      </c>
      <c r="I9" s="68">
        <f t="shared" ref="I9:I41" si="8">(5*1000/3600)*B9*2</f>
        <v>4.2735042735042734</v>
      </c>
      <c r="J9" s="68">
        <f t="shared" ref="J9:J41" si="9">(4.74*1000/3600)*B9*2</f>
        <v>4.0512820512820511</v>
      </c>
      <c r="K9" s="68">
        <f t="shared" ref="K9:K41" si="10">(4.5*1000/3600)*B9*2</f>
        <v>3.8461538461538463</v>
      </c>
      <c r="L9" s="68">
        <f t="shared" ref="L9:L41" si="11">(4.29*1000/3600)*B9*2</f>
        <v>3.666666666666667</v>
      </c>
      <c r="M9" s="68">
        <f t="shared" ref="M9:M41" si="12">(4.09*1000/3600)*B9*2</f>
        <v>3.4957264957264957</v>
      </c>
      <c r="N9" s="68">
        <f t="shared" ref="N9:N41" si="13">(3.91*1000/3600)*B9*2</f>
        <v>3.341880341880342</v>
      </c>
      <c r="O9" s="68">
        <f t="shared" ref="O9:O41" si="14">(3.75*1000/3600)*B9*2</f>
        <v>3.2051282051282057</v>
      </c>
      <c r="P9" s="68">
        <f t="shared" ref="P9:P41" si="15">(3.6*1000/3600)*B9*2</f>
        <v>3.0769230769230771</v>
      </c>
      <c r="Q9" s="68">
        <f t="shared" ref="Q9:Q41" si="16">(3.46*1000/3600)*B9*2</f>
        <v>2.9572649572649574</v>
      </c>
      <c r="R9" s="68">
        <f t="shared" ref="R9:R41" si="17">(3.33*1000/3600)*B9*2</f>
        <v>2.8461538461538463</v>
      </c>
      <c r="S9" s="68">
        <f t="shared" ref="S9:S41" si="18">(3.21*1000/3600)*B9*2</f>
        <v>2.7435897435897441</v>
      </c>
      <c r="T9" s="68">
        <f t="shared" ref="T9:T41" si="19">(3.1*1000/3600)*B9*2</f>
        <v>2.6495726495726499</v>
      </c>
      <c r="U9" s="68">
        <f t="shared" ref="U9:U41" si="20">(3*1000/3600)*B9*2</f>
        <v>2.5641025641025643</v>
      </c>
      <c r="V9" s="68">
        <f t="shared" ref="V9:V41" si="21">(2.9*1000/3600)*B9*2</f>
        <v>2.4786324786324787</v>
      </c>
      <c r="W9" s="68">
        <f t="shared" ref="W9:W41" si="22">(2.81*1000/3600)*B9*2</f>
        <v>2.4017094017094021</v>
      </c>
      <c r="X9" s="68">
        <f t="shared" ref="X9:X41" si="23">(2.73*1000/3600)*B9*2</f>
        <v>2.3333333333333335</v>
      </c>
      <c r="Y9" s="68">
        <f t="shared" ref="Y9:Y41" si="24">(2.65*1000/3600)*B9*2</f>
        <v>2.2649572649572653</v>
      </c>
      <c r="Z9" s="68">
        <f t="shared" ref="Z9:Z41" si="25">(2.57*1000/3600)*B9*2</f>
        <v>2.1965811965811968</v>
      </c>
      <c r="AA9" s="58">
        <f t="shared" ref="AA9:AA41" si="26">(2.5*1000/3600)*B9*2</f>
        <v>2.1367521367521367</v>
      </c>
      <c r="AB9" s="58">
        <f t="shared" ref="AB9:AB41" si="27">(2.43*1000/3600)*B9*2</f>
        <v>2.0769230769230771</v>
      </c>
      <c r="AC9" s="58">
        <f t="shared" ref="AC9:AC41" si="28">(2.37*1000/3600)*B9*2</f>
        <v>2.0256410256410255</v>
      </c>
      <c r="AD9" s="58">
        <f t="shared" ref="AD9:AD41" si="29">(2.31*1000/3600)*B9*2</f>
        <v>1.9743589743589747</v>
      </c>
      <c r="AE9" s="58">
        <f t="shared" ref="AE9:AE41" si="30">(2.25*1000/3600)*B9*2</f>
        <v>1.9230769230769231</v>
      </c>
      <c r="AF9" s="62">
        <f t="shared" ref="AF9:AF41" si="31">(2.2*1000/3600)*B9*2</f>
        <v>1.8803418803418805</v>
      </c>
      <c r="AG9" s="62">
        <f t="shared" ref="AG9:AG41" si="32">(2.14*1000/3600)*B9*2</f>
        <v>1.8290598290598292</v>
      </c>
      <c r="AH9" s="62">
        <f t="shared" ref="AH9:AH41" si="33">(2.09*1000/3600)*B9*2</f>
        <v>1.7863247863247866</v>
      </c>
      <c r="AI9" s="62">
        <f t="shared" ref="AI9:AI41" si="34">(2.05*1000/3600)*B9*2</f>
        <v>1.7521367521367521</v>
      </c>
      <c r="AJ9" s="66">
        <f t="shared" ref="AJ9:AJ41" si="35">(2*1000/3600)*B9*2</f>
        <v>1.7094017094017095</v>
      </c>
    </row>
    <row r="10" spans="1:40" ht="12" x14ac:dyDescent="0.2">
      <c r="A10" s="6">
        <v>14</v>
      </c>
      <c r="B10" s="7">
        <f t="shared" si="1"/>
        <v>1.4285714285714286</v>
      </c>
      <c r="C10" s="51">
        <f t="shared" si="2"/>
        <v>5.9523809523809526</v>
      </c>
      <c r="D10" s="53">
        <f t="shared" si="3"/>
        <v>5.4920634920634921</v>
      </c>
      <c r="E10" s="52">
        <f t="shared" si="4"/>
        <v>5.1031746031746037</v>
      </c>
      <c r="F10" s="53">
        <f t="shared" si="5"/>
        <v>4.7619047619047619</v>
      </c>
      <c r="G10" s="53">
        <f t="shared" si="6"/>
        <v>4.4682539682539684</v>
      </c>
      <c r="H10" s="68">
        <f t="shared" si="7"/>
        <v>4.1984126984126986</v>
      </c>
      <c r="I10" s="68">
        <f t="shared" si="8"/>
        <v>3.9682539682539684</v>
      </c>
      <c r="J10" s="68">
        <f t="shared" si="9"/>
        <v>3.7619047619047619</v>
      </c>
      <c r="K10" s="68">
        <f t="shared" si="10"/>
        <v>3.5714285714285716</v>
      </c>
      <c r="L10" s="68">
        <f t="shared" si="11"/>
        <v>3.4047619047619047</v>
      </c>
      <c r="M10" s="68">
        <f t="shared" si="12"/>
        <v>3.246031746031746</v>
      </c>
      <c r="N10" s="68">
        <f t="shared" si="13"/>
        <v>3.1031746031746028</v>
      </c>
      <c r="O10" s="68">
        <f t="shared" si="14"/>
        <v>2.9761904761904763</v>
      </c>
      <c r="P10" s="68">
        <f t="shared" si="15"/>
        <v>2.8571428571428572</v>
      </c>
      <c r="Q10" s="68">
        <f t="shared" si="16"/>
        <v>2.746031746031746</v>
      </c>
      <c r="R10" s="68">
        <f t="shared" si="17"/>
        <v>2.6428571428571432</v>
      </c>
      <c r="S10" s="68">
        <f t="shared" si="18"/>
        <v>2.5476190476190479</v>
      </c>
      <c r="T10" s="68">
        <f t="shared" si="19"/>
        <v>2.4603174603174605</v>
      </c>
      <c r="U10" s="68">
        <f t="shared" si="20"/>
        <v>2.3809523809523809</v>
      </c>
      <c r="V10" s="68">
        <f t="shared" si="21"/>
        <v>2.3015873015873018</v>
      </c>
      <c r="W10" s="68">
        <f t="shared" si="22"/>
        <v>2.2301587301587302</v>
      </c>
      <c r="X10" s="68">
        <f t="shared" si="23"/>
        <v>2.1666666666666665</v>
      </c>
      <c r="Y10" s="68">
        <f t="shared" si="24"/>
        <v>2.1031746031746033</v>
      </c>
      <c r="Z10" s="68">
        <f t="shared" si="25"/>
        <v>2.03968253968254</v>
      </c>
      <c r="AA10" s="58">
        <f t="shared" si="26"/>
        <v>1.9841269841269842</v>
      </c>
      <c r="AB10" s="58">
        <f t="shared" si="27"/>
        <v>1.9285714285714288</v>
      </c>
      <c r="AC10" s="58">
        <f t="shared" si="28"/>
        <v>1.8809523809523809</v>
      </c>
      <c r="AD10" s="58">
        <f t="shared" si="29"/>
        <v>1.8333333333333335</v>
      </c>
      <c r="AE10" s="58">
        <f t="shared" si="30"/>
        <v>1.7857142857142858</v>
      </c>
      <c r="AF10" s="62">
        <f t="shared" si="31"/>
        <v>1.7460317460317463</v>
      </c>
      <c r="AG10" s="62">
        <f t="shared" si="32"/>
        <v>1.6984126984126984</v>
      </c>
      <c r="AH10" s="62">
        <f t="shared" si="33"/>
        <v>1.6587301587301588</v>
      </c>
      <c r="AI10" s="62">
        <f t="shared" si="34"/>
        <v>1.626984126984127</v>
      </c>
      <c r="AJ10" s="66">
        <f t="shared" si="35"/>
        <v>1.5873015873015874</v>
      </c>
    </row>
    <row r="11" spans="1:40" ht="12" x14ac:dyDescent="0.2">
      <c r="A11" s="6">
        <v>15</v>
      </c>
      <c r="B11" s="7">
        <f t="shared" si="1"/>
        <v>1.3333333333333333</v>
      </c>
      <c r="C11" s="70">
        <f t="shared" si="2"/>
        <v>5.5555555555555554</v>
      </c>
      <c r="D11" s="53">
        <f t="shared" si="3"/>
        <v>5.1259259259259258</v>
      </c>
      <c r="E11" s="53">
        <f t="shared" si="4"/>
        <v>4.7629629629629626</v>
      </c>
      <c r="F11" s="52">
        <f t="shared" si="5"/>
        <v>4.4444444444444446</v>
      </c>
      <c r="G11" s="53">
        <f t="shared" si="6"/>
        <v>4.1703703703703701</v>
      </c>
      <c r="H11" s="53">
        <f t="shared" si="7"/>
        <v>3.9185185185185185</v>
      </c>
      <c r="I11" s="68">
        <f t="shared" si="8"/>
        <v>3.7037037037037033</v>
      </c>
      <c r="J11" s="68">
        <f t="shared" si="9"/>
        <v>3.5111111111111111</v>
      </c>
      <c r="K11" s="68">
        <f t="shared" si="10"/>
        <v>3.333333333333333</v>
      </c>
      <c r="L11" s="68">
        <f t="shared" si="11"/>
        <v>3.1777777777777776</v>
      </c>
      <c r="M11" s="68">
        <f t="shared" si="12"/>
        <v>3.0296296296296292</v>
      </c>
      <c r="N11" s="68">
        <f t="shared" si="13"/>
        <v>2.8962962962962959</v>
      </c>
      <c r="O11" s="68">
        <f t="shared" si="14"/>
        <v>2.7777777777777777</v>
      </c>
      <c r="P11" s="68">
        <f t="shared" si="15"/>
        <v>2.6666666666666665</v>
      </c>
      <c r="Q11" s="68">
        <f t="shared" si="16"/>
        <v>2.5629629629629629</v>
      </c>
      <c r="R11" s="68">
        <f t="shared" si="17"/>
        <v>2.4666666666666668</v>
      </c>
      <c r="S11" s="68">
        <f t="shared" si="18"/>
        <v>2.3777777777777778</v>
      </c>
      <c r="T11" s="68">
        <f t="shared" si="19"/>
        <v>2.2962962962962963</v>
      </c>
      <c r="U11" s="68">
        <f t="shared" si="20"/>
        <v>2.2222222222222223</v>
      </c>
      <c r="V11" s="68">
        <f t="shared" si="21"/>
        <v>2.1481481481481479</v>
      </c>
      <c r="W11" s="68">
        <f t="shared" si="22"/>
        <v>2.0814814814814815</v>
      </c>
      <c r="X11" s="68">
        <f t="shared" si="23"/>
        <v>2.0222222222222221</v>
      </c>
      <c r="Y11" s="68">
        <f t="shared" si="24"/>
        <v>1.962962962962963</v>
      </c>
      <c r="Z11" s="68">
        <f t="shared" si="25"/>
        <v>1.9037037037037037</v>
      </c>
      <c r="AA11" s="58">
        <f t="shared" si="26"/>
        <v>1.8518518518518516</v>
      </c>
      <c r="AB11" s="58">
        <f t="shared" si="27"/>
        <v>1.8</v>
      </c>
      <c r="AC11" s="58">
        <f t="shared" si="28"/>
        <v>1.7555555555555555</v>
      </c>
      <c r="AD11" s="58">
        <f t="shared" si="29"/>
        <v>1.7111111111111112</v>
      </c>
      <c r="AE11" s="58">
        <f t="shared" si="30"/>
        <v>1.6666666666666665</v>
      </c>
      <c r="AF11" s="62">
        <f t="shared" si="31"/>
        <v>1.6296296296296298</v>
      </c>
      <c r="AG11" s="62">
        <f t="shared" si="32"/>
        <v>1.585185185185185</v>
      </c>
      <c r="AH11" s="62">
        <f t="shared" si="33"/>
        <v>1.5481481481481483</v>
      </c>
      <c r="AI11" s="62">
        <f t="shared" si="34"/>
        <v>1.5185185185185184</v>
      </c>
      <c r="AJ11" s="66">
        <f t="shared" si="35"/>
        <v>1.4814814814814814</v>
      </c>
    </row>
    <row r="12" spans="1:40" ht="12" x14ac:dyDescent="0.2">
      <c r="A12" s="6">
        <v>16</v>
      </c>
      <c r="B12" s="7">
        <f t="shared" si="1"/>
        <v>1.25</v>
      </c>
      <c r="C12" s="70">
        <f t="shared" si="2"/>
        <v>5.2083333333333339</v>
      </c>
      <c r="D12" s="68">
        <f t="shared" si="3"/>
        <v>4.8055555555555554</v>
      </c>
      <c r="E12" s="53">
        <f t="shared" si="4"/>
        <v>4.4652777777777777</v>
      </c>
      <c r="F12" s="53">
        <f t="shared" si="5"/>
        <v>4.166666666666667</v>
      </c>
      <c r="G12" s="52">
        <f t="shared" si="6"/>
        <v>3.9097222222222223</v>
      </c>
      <c r="H12" s="53">
        <f t="shared" si="7"/>
        <v>3.6736111111111116</v>
      </c>
      <c r="I12" s="53">
        <f t="shared" si="8"/>
        <v>3.4722222222222223</v>
      </c>
      <c r="J12" s="68">
        <f t="shared" si="9"/>
        <v>3.2916666666666665</v>
      </c>
      <c r="K12" s="68">
        <f t="shared" si="10"/>
        <v>3.125</v>
      </c>
      <c r="L12" s="68">
        <f t="shared" si="11"/>
        <v>2.9791666666666665</v>
      </c>
      <c r="M12" s="68">
        <f t="shared" si="12"/>
        <v>2.8402777777777777</v>
      </c>
      <c r="N12" s="68">
        <f t="shared" si="13"/>
        <v>2.7152777777777777</v>
      </c>
      <c r="O12" s="68">
        <f t="shared" si="14"/>
        <v>2.604166666666667</v>
      </c>
      <c r="P12" s="68">
        <f t="shared" si="15"/>
        <v>2.5</v>
      </c>
      <c r="Q12" s="68">
        <f t="shared" si="16"/>
        <v>2.4027777777777777</v>
      </c>
      <c r="R12" s="68">
        <f t="shared" si="17"/>
        <v>2.3125</v>
      </c>
      <c r="S12" s="68">
        <f t="shared" si="18"/>
        <v>2.229166666666667</v>
      </c>
      <c r="T12" s="68">
        <f t="shared" si="19"/>
        <v>2.1527777777777777</v>
      </c>
      <c r="U12" s="68">
        <f t="shared" si="20"/>
        <v>2.0833333333333335</v>
      </c>
      <c r="V12" s="68">
        <f t="shared" si="21"/>
        <v>2.0138888888888888</v>
      </c>
      <c r="W12" s="68">
        <f t="shared" si="22"/>
        <v>1.9513888888888888</v>
      </c>
      <c r="X12" s="68">
        <f t="shared" si="23"/>
        <v>1.8958333333333333</v>
      </c>
      <c r="Y12" s="68">
        <f t="shared" si="24"/>
        <v>1.8402777777777779</v>
      </c>
      <c r="Z12" s="68">
        <f t="shared" si="25"/>
        <v>1.7847222222222223</v>
      </c>
      <c r="AA12" s="58">
        <f t="shared" si="26"/>
        <v>1.7361111111111112</v>
      </c>
      <c r="AB12" s="58">
        <f t="shared" si="27"/>
        <v>1.6875</v>
      </c>
      <c r="AC12" s="58">
        <f t="shared" si="28"/>
        <v>1.6458333333333333</v>
      </c>
      <c r="AD12" s="58">
        <f t="shared" si="29"/>
        <v>1.6041666666666667</v>
      </c>
      <c r="AE12" s="58">
        <f t="shared" si="30"/>
        <v>1.5625</v>
      </c>
      <c r="AF12" s="62">
        <f t="shared" si="31"/>
        <v>1.5277777777777779</v>
      </c>
      <c r="AG12" s="62">
        <f t="shared" si="32"/>
        <v>1.4861111111111112</v>
      </c>
      <c r="AH12" s="62">
        <f t="shared" si="33"/>
        <v>1.4513888888888891</v>
      </c>
      <c r="AI12" s="62">
        <f t="shared" si="34"/>
        <v>1.4236111111111112</v>
      </c>
      <c r="AJ12" s="66">
        <f t="shared" si="35"/>
        <v>1.3888888888888888</v>
      </c>
    </row>
    <row r="13" spans="1:40" ht="12" x14ac:dyDescent="0.2">
      <c r="A13" s="6">
        <v>17</v>
      </c>
      <c r="B13" s="7">
        <f t="shared" si="1"/>
        <v>1.1764705882352942</v>
      </c>
      <c r="C13" s="70">
        <f t="shared" si="2"/>
        <v>4.9019607843137258</v>
      </c>
      <c r="D13" s="68">
        <f t="shared" si="3"/>
        <v>4.522875816993464</v>
      </c>
      <c r="E13" s="68">
        <f t="shared" si="4"/>
        <v>4.2026143790849675</v>
      </c>
      <c r="F13" s="53">
        <f t="shared" si="5"/>
        <v>3.9215686274509807</v>
      </c>
      <c r="G13" s="53">
        <f t="shared" si="6"/>
        <v>3.6797385620915035</v>
      </c>
      <c r="H13" s="52">
        <f t="shared" si="7"/>
        <v>3.4575163398692812</v>
      </c>
      <c r="I13" s="53">
        <f t="shared" si="8"/>
        <v>3.2679738562091503</v>
      </c>
      <c r="J13" s="53">
        <f t="shared" si="9"/>
        <v>3.0980392156862746</v>
      </c>
      <c r="K13" s="68">
        <f t="shared" si="10"/>
        <v>2.9411764705882355</v>
      </c>
      <c r="L13" s="68">
        <f t="shared" si="11"/>
        <v>2.8039215686274512</v>
      </c>
      <c r="M13" s="68">
        <f t="shared" si="12"/>
        <v>2.6732026143790848</v>
      </c>
      <c r="N13" s="68">
        <f t="shared" si="13"/>
        <v>2.5555555555555554</v>
      </c>
      <c r="O13" s="68">
        <f t="shared" si="14"/>
        <v>2.4509803921568629</v>
      </c>
      <c r="P13" s="68">
        <f t="shared" si="15"/>
        <v>2.3529411764705883</v>
      </c>
      <c r="Q13" s="68">
        <f t="shared" si="16"/>
        <v>2.261437908496732</v>
      </c>
      <c r="R13" s="68">
        <f t="shared" si="17"/>
        <v>2.1764705882352944</v>
      </c>
      <c r="S13" s="68">
        <f t="shared" si="18"/>
        <v>2.0980392156862746</v>
      </c>
      <c r="T13" s="68">
        <f t="shared" si="19"/>
        <v>2.0261437908496736</v>
      </c>
      <c r="U13" s="68">
        <f t="shared" si="20"/>
        <v>1.9607843137254903</v>
      </c>
      <c r="V13" s="68">
        <f t="shared" si="21"/>
        <v>1.8954248366013073</v>
      </c>
      <c r="W13" s="68">
        <f t="shared" si="22"/>
        <v>1.8366013071895426</v>
      </c>
      <c r="X13" s="68">
        <f t="shared" si="23"/>
        <v>1.7843137254901962</v>
      </c>
      <c r="Y13" s="68">
        <f t="shared" si="24"/>
        <v>1.7320261437908497</v>
      </c>
      <c r="Z13" s="68">
        <f t="shared" si="25"/>
        <v>1.6797385620915033</v>
      </c>
      <c r="AA13" s="58">
        <f t="shared" si="26"/>
        <v>1.6339869281045751</v>
      </c>
      <c r="AB13" s="58">
        <f t="shared" si="27"/>
        <v>1.5882352941176472</v>
      </c>
      <c r="AC13" s="58">
        <f t="shared" si="28"/>
        <v>1.5490196078431373</v>
      </c>
      <c r="AD13" s="58">
        <f t="shared" si="29"/>
        <v>1.5098039215686276</v>
      </c>
      <c r="AE13" s="58">
        <f t="shared" si="30"/>
        <v>1.4705882352941178</v>
      </c>
      <c r="AF13" s="62">
        <f t="shared" si="31"/>
        <v>1.4379084967320264</v>
      </c>
      <c r="AG13" s="62">
        <f t="shared" si="32"/>
        <v>1.3986928104575165</v>
      </c>
      <c r="AH13" s="62">
        <f t="shared" si="33"/>
        <v>1.3660130718954251</v>
      </c>
      <c r="AI13" s="62">
        <f t="shared" si="34"/>
        <v>1.3398692810457515</v>
      </c>
      <c r="AJ13" s="66">
        <f t="shared" si="35"/>
        <v>1.3071895424836601</v>
      </c>
    </row>
    <row r="14" spans="1:40" ht="12" x14ac:dyDescent="0.2">
      <c r="A14" s="6">
        <v>18</v>
      </c>
      <c r="B14" s="7">
        <f t="shared" si="1"/>
        <v>1.1111111111111112</v>
      </c>
      <c r="C14" s="70">
        <f t="shared" si="2"/>
        <v>4.6296296296296298</v>
      </c>
      <c r="D14" s="68">
        <f t="shared" si="3"/>
        <v>4.2716049382716053</v>
      </c>
      <c r="E14" s="68">
        <f t="shared" si="4"/>
        <v>3.9691358024691361</v>
      </c>
      <c r="F14" s="68">
        <f t="shared" si="5"/>
        <v>3.7037037037037042</v>
      </c>
      <c r="G14" s="53">
        <f t="shared" si="6"/>
        <v>3.475308641975309</v>
      </c>
      <c r="H14" s="53">
        <f t="shared" si="7"/>
        <v>3.2654320987654324</v>
      </c>
      <c r="I14" s="52">
        <f t="shared" si="8"/>
        <v>3.0864197530864197</v>
      </c>
      <c r="J14" s="53">
        <f t="shared" si="9"/>
        <v>2.925925925925926</v>
      </c>
      <c r="K14" s="53">
        <f t="shared" si="10"/>
        <v>2.7777777777777777</v>
      </c>
      <c r="L14" s="68">
        <f t="shared" si="11"/>
        <v>2.6481481481481484</v>
      </c>
      <c r="M14" s="68">
        <f t="shared" si="12"/>
        <v>2.5246913580246915</v>
      </c>
      <c r="N14" s="68">
        <f t="shared" si="13"/>
        <v>2.4135802469135803</v>
      </c>
      <c r="O14" s="68">
        <f t="shared" si="14"/>
        <v>2.3148148148148149</v>
      </c>
      <c r="P14" s="68">
        <f t="shared" si="15"/>
        <v>2.2222222222222223</v>
      </c>
      <c r="Q14" s="68">
        <f t="shared" si="16"/>
        <v>2.1358024691358026</v>
      </c>
      <c r="R14" s="68">
        <f t="shared" si="17"/>
        <v>2.0555555555555558</v>
      </c>
      <c r="S14" s="68">
        <f t="shared" si="18"/>
        <v>1.9814814814814816</v>
      </c>
      <c r="T14" s="68">
        <f t="shared" si="19"/>
        <v>1.9135802469135805</v>
      </c>
      <c r="U14" s="68">
        <f t="shared" si="20"/>
        <v>1.8518518518518521</v>
      </c>
      <c r="V14" s="68">
        <f t="shared" si="21"/>
        <v>1.7901234567901236</v>
      </c>
      <c r="W14" s="68">
        <f t="shared" si="22"/>
        <v>1.7345679012345681</v>
      </c>
      <c r="X14" s="68">
        <f t="shared" si="23"/>
        <v>1.6851851851851851</v>
      </c>
      <c r="Y14" s="68">
        <f t="shared" si="24"/>
        <v>1.6358024691358026</v>
      </c>
      <c r="Z14" s="68">
        <f t="shared" si="25"/>
        <v>1.5864197530864199</v>
      </c>
      <c r="AA14" s="58">
        <f t="shared" si="26"/>
        <v>1.5432098765432098</v>
      </c>
      <c r="AB14" s="58">
        <f t="shared" si="27"/>
        <v>1.5000000000000002</v>
      </c>
      <c r="AC14" s="58">
        <f t="shared" si="28"/>
        <v>1.462962962962963</v>
      </c>
      <c r="AD14" s="58">
        <f t="shared" si="29"/>
        <v>1.425925925925926</v>
      </c>
      <c r="AE14" s="58">
        <f t="shared" si="30"/>
        <v>1.3888888888888888</v>
      </c>
      <c r="AF14" s="62">
        <f t="shared" si="31"/>
        <v>1.3580246913580249</v>
      </c>
      <c r="AG14" s="62">
        <f t="shared" si="32"/>
        <v>1.3209876543209877</v>
      </c>
      <c r="AH14" s="62">
        <f t="shared" si="33"/>
        <v>1.2901234567901236</v>
      </c>
      <c r="AI14" s="62">
        <f t="shared" si="34"/>
        <v>1.2654320987654322</v>
      </c>
      <c r="AJ14" s="66">
        <f t="shared" si="35"/>
        <v>1.2345679012345681</v>
      </c>
    </row>
    <row r="15" spans="1:40" ht="12" x14ac:dyDescent="0.2">
      <c r="A15" s="6">
        <v>19</v>
      </c>
      <c r="B15" s="7">
        <f t="shared" si="1"/>
        <v>1.0526315789473684</v>
      </c>
      <c r="C15" s="70">
        <f t="shared" si="2"/>
        <v>4.3859649122807021</v>
      </c>
      <c r="D15" s="68">
        <f t="shared" si="3"/>
        <v>4.0467836257309937</v>
      </c>
      <c r="E15" s="68">
        <f t="shared" si="4"/>
        <v>3.7602339181286548</v>
      </c>
      <c r="F15" s="68">
        <f t="shared" si="5"/>
        <v>3.5087719298245612</v>
      </c>
      <c r="G15" s="68">
        <f t="shared" si="6"/>
        <v>3.2923976608187133</v>
      </c>
      <c r="H15" s="53">
        <f t="shared" si="7"/>
        <v>3.0935672514619883</v>
      </c>
      <c r="I15" s="53">
        <f t="shared" si="8"/>
        <v>2.9239766081871341</v>
      </c>
      <c r="J15" s="52">
        <f t="shared" si="9"/>
        <v>2.7719298245614032</v>
      </c>
      <c r="K15" s="53">
        <f t="shared" si="10"/>
        <v>2.6315789473684208</v>
      </c>
      <c r="L15" s="53">
        <f t="shared" si="11"/>
        <v>2.5087719298245612</v>
      </c>
      <c r="M15" s="68">
        <f t="shared" si="12"/>
        <v>2.3918128654970756</v>
      </c>
      <c r="N15" s="68">
        <f t="shared" si="13"/>
        <v>2.2865497076023389</v>
      </c>
      <c r="O15" s="68">
        <f t="shared" si="14"/>
        <v>2.192982456140351</v>
      </c>
      <c r="P15" s="68">
        <f t="shared" si="15"/>
        <v>2.1052631578947367</v>
      </c>
      <c r="Q15" s="68">
        <f t="shared" si="16"/>
        <v>2.0233918128654969</v>
      </c>
      <c r="R15" s="68">
        <f t="shared" si="17"/>
        <v>1.9473684210526316</v>
      </c>
      <c r="S15" s="68">
        <f t="shared" si="18"/>
        <v>1.8771929824561404</v>
      </c>
      <c r="T15" s="68">
        <f t="shared" si="19"/>
        <v>1.8128654970760234</v>
      </c>
      <c r="U15" s="68">
        <f t="shared" si="20"/>
        <v>1.7543859649122806</v>
      </c>
      <c r="V15" s="68">
        <f t="shared" si="21"/>
        <v>1.695906432748538</v>
      </c>
      <c r="W15" s="68">
        <f t="shared" si="22"/>
        <v>1.6432748538011694</v>
      </c>
      <c r="X15" s="68">
        <f t="shared" si="23"/>
        <v>1.5964912280701753</v>
      </c>
      <c r="Y15" s="68">
        <f t="shared" si="24"/>
        <v>1.5497076023391814</v>
      </c>
      <c r="Z15" s="68">
        <f t="shared" si="25"/>
        <v>1.502923976608187</v>
      </c>
      <c r="AA15" s="58">
        <f t="shared" si="26"/>
        <v>1.4619883040935671</v>
      </c>
      <c r="AB15" s="58">
        <f t="shared" si="27"/>
        <v>1.4210526315789473</v>
      </c>
      <c r="AC15" s="58">
        <f t="shared" si="28"/>
        <v>1.3859649122807016</v>
      </c>
      <c r="AD15" s="58">
        <f t="shared" si="29"/>
        <v>1.3508771929824561</v>
      </c>
      <c r="AE15" s="58">
        <f t="shared" si="30"/>
        <v>1.3157894736842104</v>
      </c>
      <c r="AF15" s="62">
        <f t="shared" si="31"/>
        <v>1.2865497076023391</v>
      </c>
      <c r="AG15" s="62">
        <f t="shared" si="32"/>
        <v>1.2514619883040934</v>
      </c>
      <c r="AH15" s="62">
        <f t="shared" si="33"/>
        <v>1.2222222222222223</v>
      </c>
      <c r="AI15" s="62">
        <f t="shared" si="34"/>
        <v>1.198830409356725</v>
      </c>
      <c r="AJ15" s="66">
        <f t="shared" si="35"/>
        <v>1.1695906432748537</v>
      </c>
    </row>
    <row r="16" spans="1:40" ht="12" x14ac:dyDescent="0.2">
      <c r="A16" s="6">
        <v>20</v>
      </c>
      <c r="B16" s="7">
        <f t="shared" si="1"/>
        <v>1</v>
      </c>
      <c r="C16" s="70">
        <f t="shared" si="2"/>
        <v>4.166666666666667</v>
      </c>
      <c r="D16" s="68">
        <f t="shared" si="3"/>
        <v>3.8444444444444446</v>
      </c>
      <c r="E16" s="68">
        <f t="shared" si="4"/>
        <v>3.5722222222222224</v>
      </c>
      <c r="F16" s="68">
        <f t="shared" si="5"/>
        <v>3.3333333333333335</v>
      </c>
      <c r="G16" s="68">
        <f t="shared" si="6"/>
        <v>3.1277777777777778</v>
      </c>
      <c r="H16" s="68">
        <f t="shared" si="7"/>
        <v>2.9388888888888891</v>
      </c>
      <c r="I16" s="53">
        <f t="shared" si="8"/>
        <v>2.7777777777777777</v>
      </c>
      <c r="J16" s="53">
        <f t="shared" si="9"/>
        <v>2.6333333333333333</v>
      </c>
      <c r="K16" s="52">
        <f t="shared" si="10"/>
        <v>2.5</v>
      </c>
      <c r="L16" s="53">
        <f t="shared" si="11"/>
        <v>2.3833333333333333</v>
      </c>
      <c r="M16" s="53">
        <f t="shared" si="12"/>
        <v>2.2722222222222221</v>
      </c>
      <c r="N16" s="68">
        <f t="shared" si="13"/>
        <v>2.1722222222222221</v>
      </c>
      <c r="O16" s="68">
        <f t="shared" si="14"/>
        <v>2.0833333333333335</v>
      </c>
      <c r="P16" s="68">
        <f t="shared" si="15"/>
        <v>2</v>
      </c>
      <c r="Q16" s="68">
        <f t="shared" si="16"/>
        <v>1.9222222222222223</v>
      </c>
      <c r="R16" s="68">
        <f t="shared" si="17"/>
        <v>1.85</v>
      </c>
      <c r="S16" s="68">
        <f t="shared" si="18"/>
        <v>1.7833333333333334</v>
      </c>
      <c r="T16" s="68">
        <f t="shared" si="19"/>
        <v>1.7222222222222223</v>
      </c>
      <c r="U16" s="68">
        <f t="shared" si="20"/>
        <v>1.6666666666666667</v>
      </c>
      <c r="V16" s="68">
        <f t="shared" si="21"/>
        <v>1.6111111111111112</v>
      </c>
      <c r="W16" s="68">
        <f t="shared" si="22"/>
        <v>1.5611111111111111</v>
      </c>
      <c r="X16" s="68">
        <f t="shared" si="23"/>
        <v>1.5166666666666666</v>
      </c>
      <c r="Y16" s="68">
        <f t="shared" si="24"/>
        <v>1.4722222222222223</v>
      </c>
      <c r="Z16" s="68">
        <f t="shared" si="25"/>
        <v>1.4277777777777778</v>
      </c>
      <c r="AA16" s="58">
        <f t="shared" si="26"/>
        <v>1.3888888888888888</v>
      </c>
      <c r="AB16" s="58">
        <f t="shared" si="27"/>
        <v>1.35</v>
      </c>
      <c r="AC16" s="58">
        <f t="shared" si="28"/>
        <v>1.3166666666666667</v>
      </c>
      <c r="AD16" s="58">
        <f t="shared" si="29"/>
        <v>1.2833333333333334</v>
      </c>
      <c r="AE16" s="58">
        <f t="shared" si="30"/>
        <v>1.25</v>
      </c>
      <c r="AF16" s="62">
        <f t="shared" si="31"/>
        <v>1.2222222222222223</v>
      </c>
      <c r="AG16" s="62">
        <f t="shared" si="32"/>
        <v>1.1888888888888889</v>
      </c>
      <c r="AH16" s="62">
        <f t="shared" si="33"/>
        <v>1.1611111111111112</v>
      </c>
      <c r="AI16" s="62">
        <f t="shared" si="34"/>
        <v>1.1388888888888888</v>
      </c>
      <c r="AJ16" s="66">
        <f t="shared" si="35"/>
        <v>1.1111111111111112</v>
      </c>
    </row>
    <row r="17" spans="1:36" ht="12" x14ac:dyDescent="0.2">
      <c r="A17" s="6">
        <v>21</v>
      </c>
      <c r="B17" s="7">
        <f t="shared" si="1"/>
        <v>0.95238095238095233</v>
      </c>
      <c r="C17" s="70">
        <f t="shared" si="2"/>
        <v>3.9682539682539684</v>
      </c>
      <c r="D17" s="68">
        <f t="shared" si="3"/>
        <v>3.6613756613756614</v>
      </c>
      <c r="E17" s="68">
        <f t="shared" si="4"/>
        <v>3.4021164021164023</v>
      </c>
      <c r="F17" s="68">
        <f t="shared" si="5"/>
        <v>3.1746031746031744</v>
      </c>
      <c r="G17" s="68">
        <f t="shared" si="6"/>
        <v>2.9788359788359786</v>
      </c>
      <c r="H17" s="68">
        <f t="shared" si="7"/>
        <v>2.7989417989417991</v>
      </c>
      <c r="I17" s="68">
        <f t="shared" si="8"/>
        <v>2.6455026455026451</v>
      </c>
      <c r="J17" s="53">
        <f t="shared" si="9"/>
        <v>2.5079365079365079</v>
      </c>
      <c r="K17" s="53">
        <f t="shared" si="10"/>
        <v>2.3809523809523809</v>
      </c>
      <c r="L17" s="52">
        <f t="shared" si="11"/>
        <v>2.2698412698412698</v>
      </c>
      <c r="M17" s="53">
        <f t="shared" si="12"/>
        <v>2.1640211640211637</v>
      </c>
      <c r="N17" s="53">
        <f t="shared" si="13"/>
        <v>2.0687830687830684</v>
      </c>
      <c r="O17" s="68">
        <f t="shared" si="14"/>
        <v>1.9841269841269842</v>
      </c>
      <c r="P17" s="68">
        <f t="shared" si="15"/>
        <v>1.9047619047619047</v>
      </c>
      <c r="Q17" s="68">
        <f t="shared" si="16"/>
        <v>1.8306878306878307</v>
      </c>
      <c r="R17" s="68">
        <f t="shared" si="17"/>
        <v>1.7619047619047619</v>
      </c>
      <c r="S17" s="68">
        <f t="shared" si="18"/>
        <v>1.6984126984126984</v>
      </c>
      <c r="T17" s="68">
        <f t="shared" si="19"/>
        <v>1.6402116402116402</v>
      </c>
      <c r="U17" s="68">
        <f t="shared" si="20"/>
        <v>1.5873015873015872</v>
      </c>
      <c r="V17" s="68">
        <f t="shared" si="21"/>
        <v>1.5343915343915344</v>
      </c>
      <c r="W17" s="68">
        <f t="shared" si="22"/>
        <v>1.4867724867724867</v>
      </c>
      <c r="X17" s="68">
        <f t="shared" si="23"/>
        <v>1.4444444444444442</v>
      </c>
      <c r="Y17" s="68">
        <f t="shared" si="24"/>
        <v>1.4021164021164021</v>
      </c>
      <c r="Z17" s="68">
        <f t="shared" si="25"/>
        <v>1.3597883597883598</v>
      </c>
      <c r="AA17" s="58">
        <f t="shared" si="26"/>
        <v>1.3227513227513226</v>
      </c>
      <c r="AB17" s="58">
        <f t="shared" si="27"/>
        <v>1.2857142857142858</v>
      </c>
      <c r="AC17" s="58">
        <f t="shared" si="28"/>
        <v>1.253968253968254</v>
      </c>
      <c r="AD17" s="58">
        <f t="shared" si="29"/>
        <v>1.2222222222222223</v>
      </c>
      <c r="AE17" s="58">
        <f t="shared" si="30"/>
        <v>1.1904761904761905</v>
      </c>
      <c r="AF17" s="62">
        <f t="shared" si="31"/>
        <v>1.164021164021164</v>
      </c>
      <c r="AG17" s="62">
        <f t="shared" si="32"/>
        <v>1.1322751322751321</v>
      </c>
      <c r="AH17" s="62">
        <f t="shared" si="33"/>
        <v>1.1058201058201058</v>
      </c>
      <c r="AI17" s="62">
        <f t="shared" si="34"/>
        <v>1.0846560846560847</v>
      </c>
      <c r="AJ17" s="66">
        <f t="shared" si="35"/>
        <v>1.0582010582010581</v>
      </c>
    </row>
    <row r="18" spans="1:36" ht="12" x14ac:dyDescent="0.2">
      <c r="A18" s="6">
        <v>22</v>
      </c>
      <c r="B18" s="7">
        <f t="shared" si="1"/>
        <v>0.90909090909090906</v>
      </c>
      <c r="C18" s="70">
        <f t="shared" si="2"/>
        <v>3.7878787878787881</v>
      </c>
      <c r="D18" s="68">
        <f t="shared" si="3"/>
        <v>3.4949494949494948</v>
      </c>
      <c r="E18" s="68">
        <f t="shared" si="4"/>
        <v>3.2474747474747474</v>
      </c>
      <c r="F18" s="68">
        <f t="shared" si="5"/>
        <v>3.0303030303030303</v>
      </c>
      <c r="G18" s="68">
        <f t="shared" si="6"/>
        <v>2.8434343434343434</v>
      </c>
      <c r="H18" s="68">
        <f t="shared" si="7"/>
        <v>2.6717171717171717</v>
      </c>
      <c r="I18" s="68">
        <f t="shared" si="8"/>
        <v>2.5252525252525251</v>
      </c>
      <c r="J18" s="68">
        <f t="shared" si="9"/>
        <v>2.393939393939394</v>
      </c>
      <c r="K18" s="53">
        <f t="shared" si="10"/>
        <v>2.2727272727272725</v>
      </c>
      <c r="L18" s="53">
        <f t="shared" si="11"/>
        <v>2.1666666666666665</v>
      </c>
      <c r="M18" s="52">
        <f t="shared" si="12"/>
        <v>2.0656565656565653</v>
      </c>
      <c r="N18" s="53">
        <f t="shared" si="13"/>
        <v>1.9747474747474745</v>
      </c>
      <c r="O18" s="53">
        <f t="shared" si="14"/>
        <v>1.893939393939394</v>
      </c>
      <c r="P18" s="68">
        <f t="shared" si="15"/>
        <v>1.8181818181818181</v>
      </c>
      <c r="Q18" s="68">
        <f t="shared" si="16"/>
        <v>1.7474747474747474</v>
      </c>
      <c r="R18" s="68">
        <f t="shared" si="17"/>
        <v>1.6818181818181819</v>
      </c>
      <c r="S18" s="68">
        <f t="shared" si="18"/>
        <v>1.6212121212121213</v>
      </c>
      <c r="T18" s="68">
        <f t="shared" si="19"/>
        <v>1.5656565656565657</v>
      </c>
      <c r="U18" s="68">
        <f t="shared" si="20"/>
        <v>1.5151515151515151</v>
      </c>
      <c r="V18" s="68">
        <f t="shared" si="21"/>
        <v>1.4646464646464648</v>
      </c>
      <c r="W18" s="68">
        <f t="shared" si="22"/>
        <v>1.4191919191919191</v>
      </c>
      <c r="X18" s="68">
        <f t="shared" si="23"/>
        <v>1.3787878787878787</v>
      </c>
      <c r="Y18" s="68">
        <f t="shared" si="24"/>
        <v>1.3383838383838385</v>
      </c>
      <c r="Z18" s="68">
        <f t="shared" si="25"/>
        <v>1.297979797979798</v>
      </c>
      <c r="AA18" s="58">
        <f t="shared" si="26"/>
        <v>1.2626262626262625</v>
      </c>
      <c r="AB18" s="58">
        <f t="shared" si="27"/>
        <v>1.2272727272727273</v>
      </c>
      <c r="AC18" s="58">
        <f t="shared" si="28"/>
        <v>1.196969696969697</v>
      </c>
      <c r="AD18" s="58">
        <f t="shared" si="29"/>
        <v>1.1666666666666667</v>
      </c>
      <c r="AE18" s="58">
        <f t="shared" si="30"/>
        <v>1.1363636363636362</v>
      </c>
      <c r="AF18" s="62">
        <f t="shared" si="31"/>
        <v>1.1111111111111112</v>
      </c>
      <c r="AG18" s="62">
        <f t="shared" si="32"/>
        <v>1.0808080808080807</v>
      </c>
      <c r="AH18" s="62">
        <f t="shared" si="33"/>
        <v>1.0555555555555556</v>
      </c>
      <c r="AI18" s="62">
        <f t="shared" si="34"/>
        <v>1.0353535353535352</v>
      </c>
      <c r="AJ18" s="66">
        <f t="shared" si="35"/>
        <v>1.0101010101010102</v>
      </c>
    </row>
    <row r="19" spans="1:36" ht="12" x14ac:dyDescent="0.2">
      <c r="A19" s="6">
        <v>23</v>
      </c>
      <c r="B19" s="7">
        <f t="shared" si="1"/>
        <v>0.86956521739130432</v>
      </c>
      <c r="C19" s="70">
        <f t="shared" si="2"/>
        <v>3.6231884057971016</v>
      </c>
      <c r="D19" s="68">
        <f t="shared" si="3"/>
        <v>3.3429951690821258</v>
      </c>
      <c r="E19" s="68">
        <f t="shared" si="4"/>
        <v>3.106280193236715</v>
      </c>
      <c r="F19" s="68">
        <f t="shared" si="5"/>
        <v>2.8985507246376812</v>
      </c>
      <c r="G19" s="68">
        <f t="shared" si="6"/>
        <v>2.7198067632850242</v>
      </c>
      <c r="H19" s="68">
        <f t="shared" si="7"/>
        <v>2.5555555555555558</v>
      </c>
      <c r="I19" s="68">
        <f t="shared" si="8"/>
        <v>2.4154589371980677</v>
      </c>
      <c r="J19" s="68">
        <f t="shared" si="9"/>
        <v>2.2898550724637681</v>
      </c>
      <c r="K19" s="68">
        <f t="shared" si="10"/>
        <v>2.1739130434782608</v>
      </c>
      <c r="L19" s="53">
        <f t="shared" si="11"/>
        <v>2.0724637681159419</v>
      </c>
      <c r="M19" s="53">
        <f t="shared" si="12"/>
        <v>1.9758454106280192</v>
      </c>
      <c r="N19" s="52">
        <f t="shared" si="13"/>
        <v>1.8888888888888886</v>
      </c>
      <c r="O19" s="53">
        <f t="shared" si="14"/>
        <v>1.8115942028985508</v>
      </c>
      <c r="P19" s="53">
        <f t="shared" si="15"/>
        <v>1.7391304347826086</v>
      </c>
      <c r="Q19" s="68">
        <f t="shared" si="16"/>
        <v>1.6714975845410629</v>
      </c>
      <c r="R19" s="68">
        <f t="shared" si="17"/>
        <v>1.6086956521739131</v>
      </c>
      <c r="S19" s="68">
        <f t="shared" si="18"/>
        <v>1.5507246376811594</v>
      </c>
      <c r="T19" s="68">
        <f t="shared" si="19"/>
        <v>1.4975845410628019</v>
      </c>
      <c r="U19" s="68">
        <f t="shared" si="20"/>
        <v>1.4492753623188406</v>
      </c>
      <c r="V19" s="68">
        <f t="shared" si="21"/>
        <v>1.4009661835748792</v>
      </c>
      <c r="W19" s="68">
        <f t="shared" si="22"/>
        <v>1.357487922705314</v>
      </c>
      <c r="X19" s="68">
        <f t="shared" si="23"/>
        <v>1.3188405797101448</v>
      </c>
      <c r="Y19" s="68">
        <f t="shared" si="24"/>
        <v>1.280193236714976</v>
      </c>
      <c r="Z19" s="68">
        <f t="shared" si="25"/>
        <v>1.2415458937198067</v>
      </c>
      <c r="AA19" s="58">
        <f t="shared" si="26"/>
        <v>1.2077294685990339</v>
      </c>
      <c r="AB19" s="58">
        <f t="shared" si="27"/>
        <v>1.173913043478261</v>
      </c>
      <c r="AC19" s="58">
        <f t="shared" si="28"/>
        <v>1.144927536231884</v>
      </c>
      <c r="AD19" s="58">
        <f t="shared" si="29"/>
        <v>1.1159420289855073</v>
      </c>
      <c r="AE19" s="58">
        <f t="shared" si="30"/>
        <v>1.0869565217391304</v>
      </c>
      <c r="AF19" s="62">
        <f t="shared" si="31"/>
        <v>1.0628019323671498</v>
      </c>
      <c r="AG19" s="62">
        <f t="shared" si="32"/>
        <v>1.0338164251207729</v>
      </c>
      <c r="AH19" s="62">
        <f t="shared" si="33"/>
        <v>1.0096618357487923</v>
      </c>
      <c r="AI19" s="62">
        <f t="shared" si="34"/>
        <v>0.99033816425120769</v>
      </c>
      <c r="AJ19" s="66">
        <f t="shared" si="35"/>
        <v>0.96618357487922701</v>
      </c>
    </row>
    <row r="20" spans="1:36" ht="12" x14ac:dyDescent="0.2">
      <c r="A20" s="6">
        <v>24</v>
      </c>
      <c r="B20" s="7">
        <f t="shared" si="1"/>
        <v>0.83333333333333337</v>
      </c>
      <c r="C20" s="70">
        <f t="shared" si="2"/>
        <v>3.4722222222222228</v>
      </c>
      <c r="D20" s="68">
        <f t="shared" si="3"/>
        <v>3.2037037037037037</v>
      </c>
      <c r="E20" s="68">
        <f t="shared" si="4"/>
        <v>2.9768518518518521</v>
      </c>
      <c r="F20" s="68">
        <f t="shared" si="5"/>
        <v>2.7777777777777781</v>
      </c>
      <c r="G20" s="68">
        <f t="shared" si="6"/>
        <v>2.6064814814814814</v>
      </c>
      <c r="H20" s="68">
        <f t="shared" si="7"/>
        <v>2.4490740740740744</v>
      </c>
      <c r="I20" s="68">
        <f t="shared" si="8"/>
        <v>2.3148148148148149</v>
      </c>
      <c r="J20" s="68">
        <f t="shared" si="9"/>
        <v>2.1944444444444446</v>
      </c>
      <c r="K20" s="68">
        <f t="shared" si="10"/>
        <v>2.0833333333333335</v>
      </c>
      <c r="L20" s="68">
        <f t="shared" si="11"/>
        <v>1.9861111111111112</v>
      </c>
      <c r="M20" s="53">
        <f t="shared" si="12"/>
        <v>1.8935185185185186</v>
      </c>
      <c r="N20" s="53">
        <f t="shared" si="13"/>
        <v>1.8101851851851851</v>
      </c>
      <c r="O20" s="52">
        <f t="shared" si="14"/>
        <v>1.7361111111111114</v>
      </c>
      <c r="P20" s="53">
        <f t="shared" si="15"/>
        <v>1.6666666666666667</v>
      </c>
      <c r="Q20" s="53">
        <f t="shared" si="16"/>
        <v>1.6018518518518519</v>
      </c>
      <c r="R20" s="68">
        <f t="shared" si="17"/>
        <v>1.5416666666666667</v>
      </c>
      <c r="S20" s="68">
        <f t="shared" si="18"/>
        <v>1.4861111111111112</v>
      </c>
      <c r="T20" s="68">
        <f t="shared" si="19"/>
        <v>1.4351851851851853</v>
      </c>
      <c r="U20" s="68">
        <f t="shared" si="20"/>
        <v>1.3888888888888891</v>
      </c>
      <c r="V20" s="68">
        <f t="shared" si="21"/>
        <v>1.3425925925925928</v>
      </c>
      <c r="W20" s="68">
        <f t="shared" si="22"/>
        <v>1.300925925925926</v>
      </c>
      <c r="X20" s="68">
        <f t="shared" si="23"/>
        <v>1.2638888888888888</v>
      </c>
      <c r="Y20" s="68">
        <f t="shared" si="24"/>
        <v>1.2268518518518521</v>
      </c>
      <c r="Z20" s="68">
        <f t="shared" si="25"/>
        <v>1.1898148148148149</v>
      </c>
      <c r="AA20" s="58">
        <f t="shared" si="26"/>
        <v>1.1574074074074074</v>
      </c>
      <c r="AB20" s="58">
        <f t="shared" si="27"/>
        <v>1.1250000000000002</v>
      </c>
      <c r="AC20" s="58">
        <f t="shared" si="28"/>
        <v>1.0972222222222223</v>
      </c>
      <c r="AD20" s="58">
        <f t="shared" si="29"/>
        <v>1.0694444444444446</v>
      </c>
      <c r="AE20" s="58">
        <f t="shared" si="30"/>
        <v>1.0416666666666667</v>
      </c>
      <c r="AF20" s="62">
        <f t="shared" si="31"/>
        <v>1.0185185185185186</v>
      </c>
      <c r="AG20" s="62">
        <f t="shared" si="32"/>
        <v>0.99074074074074081</v>
      </c>
      <c r="AH20" s="62">
        <f t="shared" si="33"/>
        <v>0.96759259259259267</v>
      </c>
      <c r="AI20" s="62">
        <f t="shared" si="34"/>
        <v>0.94907407407407407</v>
      </c>
      <c r="AJ20" s="66">
        <f t="shared" si="35"/>
        <v>0.92592592592592604</v>
      </c>
    </row>
    <row r="21" spans="1:36" ht="12" x14ac:dyDescent="0.2">
      <c r="A21" s="6">
        <v>25</v>
      </c>
      <c r="B21" s="7">
        <f>(20)/A21</f>
        <v>0.8</v>
      </c>
      <c r="C21" s="70">
        <f t="shared" si="2"/>
        <v>3.3333333333333339</v>
      </c>
      <c r="D21" s="68">
        <f t="shared" si="3"/>
        <v>3.0755555555555558</v>
      </c>
      <c r="E21" s="68">
        <f t="shared" si="4"/>
        <v>2.8577777777777782</v>
      </c>
      <c r="F21" s="68">
        <f t="shared" si="5"/>
        <v>2.666666666666667</v>
      </c>
      <c r="G21" s="68">
        <f t="shared" si="6"/>
        <v>2.5022222222222226</v>
      </c>
      <c r="H21" s="68">
        <f t="shared" si="7"/>
        <v>2.3511111111111114</v>
      </c>
      <c r="I21" s="68">
        <f t="shared" si="8"/>
        <v>2.2222222222222223</v>
      </c>
      <c r="J21" s="68">
        <f t="shared" si="9"/>
        <v>2.1066666666666669</v>
      </c>
      <c r="K21" s="68">
        <f t="shared" si="10"/>
        <v>2</v>
      </c>
      <c r="L21" s="68">
        <f t="shared" si="11"/>
        <v>1.9066666666666667</v>
      </c>
      <c r="M21" s="68">
        <f t="shared" si="12"/>
        <v>1.8177777777777777</v>
      </c>
      <c r="N21" s="53">
        <f t="shared" si="13"/>
        <v>1.7377777777777776</v>
      </c>
      <c r="O21" s="53">
        <f t="shared" si="14"/>
        <v>1.666666666666667</v>
      </c>
      <c r="P21" s="54">
        <f t="shared" si="15"/>
        <v>1.6</v>
      </c>
      <c r="Q21" s="53">
        <f t="shared" si="16"/>
        <v>1.5377777777777779</v>
      </c>
      <c r="R21" s="53">
        <f t="shared" si="17"/>
        <v>1.4800000000000002</v>
      </c>
      <c r="S21" s="68">
        <f t="shared" si="18"/>
        <v>1.4266666666666667</v>
      </c>
      <c r="T21" s="68">
        <f t="shared" si="19"/>
        <v>1.377777777777778</v>
      </c>
      <c r="U21" s="68">
        <f t="shared" si="20"/>
        <v>1.3333333333333335</v>
      </c>
      <c r="V21" s="68">
        <f t="shared" si="21"/>
        <v>1.288888888888889</v>
      </c>
      <c r="W21" s="68">
        <f t="shared" si="22"/>
        <v>1.2488888888888889</v>
      </c>
      <c r="X21" s="68">
        <f t="shared" si="23"/>
        <v>1.2133333333333334</v>
      </c>
      <c r="Y21" s="68">
        <f t="shared" si="24"/>
        <v>1.1777777777777778</v>
      </c>
      <c r="Z21" s="58">
        <f t="shared" si="25"/>
        <v>1.1422222222222222</v>
      </c>
      <c r="AA21" s="58">
        <f t="shared" si="26"/>
        <v>1.1111111111111112</v>
      </c>
      <c r="AB21" s="58">
        <f t="shared" si="27"/>
        <v>1.08</v>
      </c>
      <c r="AC21" s="58">
        <f t="shared" si="28"/>
        <v>1.0533333333333335</v>
      </c>
      <c r="AD21" s="58">
        <f t="shared" si="29"/>
        <v>1.0266666666666668</v>
      </c>
      <c r="AE21" s="58">
        <f t="shared" si="30"/>
        <v>1</v>
      </c>
      <c r="AF21" s="62">
        <f t="shared" si="31"/>
        <v>0.97777777777777786</v>
      </c>
      <c r="AG21" s="62">
        <f t="shared" si="32"/>
        <v>0.95111111111111113</v>
      </c>
      <c r="AH21" s="62">
        <f t="shared" si="33"/>
        <v>0.92888888888888899</v>
      </c>
      <c r="AI21" s="62">
        <f t="shared" si="34"/>
        <v>0.91111111111111109</v>
      </c>
      <c r="AJ21" s="66">
        <f t="shared" si="35"/>
        <v>0.88888888888888895</v>
      </c>
    </row>
    <row r="22" spans="1:36" ht="12" x14ac:dyDescent="0.2">
      <c r="A22" s="6">
        <v>26</v>
      </c>
      <c r="B22" s="7">
        <f t="shared" si="1"/>
        <v>0.76923076923076927</v>
      </c>
      <c r="C22" s="70">
        <f t="shared" si="2"/>
        <v>3.2051282051282057</v>
      </c>
      <c r="D22" s="68">
        <f t="shared" si="3"/>
        <v>2.9572649572649574</v>
      </c>
      <c r="E22" s="68">
        <f t="shared" si="4"/>
        <v>2.7478632478632483</v>
      </c>
      <c r="F22" s="68">
        <f t="shared" si="5"/>
        <v>2.5641025641025643</v>
      </c>
      <c r="G22" s="68">
        <f t="shared" si="6"/>
        <v>2.4059829059829063</v>
      </c>
      <c r="H22" s="68">
        <f t="shared" si="7"/>
        <v>2.2606837606837611</v>
      </c>
      <c r="I22" s="68">
        <f t="shared" si="8"/>
        <v>2.1367521367521367</v>
      </c>
      <c r="J22" s="68">
        <f t="shared" si="9"/>
        <v>2.0256410256410255</v>
      </c>
      <c r="K22" s="68">
        <f t="shared" si="10"/>
        <v>1.9230769230769231</v>
      </c>
      <c r="L22" s="68">
        <f t="shared" si="11"/>
        <v>1.8333333333333335</v>
      </c>
      <c r="M22" s="68">
        <f>(4.09*1000/3600)*B22*2</f>
        <v>1.7478632478632479</v>
      </c>
      <c r="N22" s="68">
        <f t="shared" si="13"/>
        <v>1.670940170940171</v>
      </c>
      <c r="O22" s="53">
        <f t="shared" si="14"/>
        <v>1.6025641025641029</v>
      </c>
      <c r="P22" s="53">
        <f t="shared" si="15"/>
        <v>1.5384615384615385</v>
      </c>
      <c r="Q22" s="52">
        <f t="shared" si="16"/>
        <v>1.4786324786324787</v>
      </c>
      <c r="R22" s="53">
        <f t="shared" si="17"/>
        <v>1.4230769230769231</v>
      </c>
      <c r="S22" s="53">
        <f t="shared" si="18"/>
        <v>1.371794871794872</v>
      </c>
      <c r="T22" s="68">
        <f t="shared" si="19"/>
        <v>1.324786324786325</v>
      </c>
      <c r="U22" s="68">
        <f t="shared" si="20"/>
        <v>1.2820512820512822</v>
      </c>
      <c r="V22" s="68">
        <f t="shared" si="21"/>
        <v>1.2393162393162394</v>
      </c>
      <c r="W22" s="68">
        <f t="shared" si="22"/>
        <v>1.200854700854701</v>
      </c>
      <c r="X22" s="68">
        <f t="shared" si="23"/>
        <v>1.1666666666666667</v>
      </c>
      <c r="Y22" s="68">
        <f t="shared" si="24"/>
        <v>1.1324786324786327</v>
      </c>
      <c r="Z22" s="58">
        <f t="shared" si="25"/>
        <v>1.0982905982905984</v>
      </c>
      <c r="AA22" s="58">
        <f t="shared" si="26"/>
        <v>1.0683760683760684</v>
      </c>
      <c r="AB22" s="58">
        <f t="shared" si="27"/>
        <v>1.0384615384615385</v>
      </c>
      <c r="AC22" s="58">
        <f t="shared" si="28"/>
        <v>1.0128205128205128</v>
      </c>
      <c r="AD22" s="58">
        <f t="shared" si="29"/>
        <v>0.98717948717948734</v>
      </c>
      <c r="AE22" s="58">
        <f t="shared" si="30"/>
        <v>0.96153846153846156</v>
      </c>
      <c r="AF22" s="62">
        <f t="shared" si="31"/>
        <v>0.94017094017094027</v>
      </c>
      <c r="AG22" s="62">
        <f t="shared" si="32"/>
        <v>0.91452991452991461</v>
      </c>
      <c r="AH22" s="62">
        <f t="shared" si="33"/>
        <v>0.89316239316239332</v>
      </c>
      <c r="AI22" s="62">
        <f t="shared" si="34"/>
        <v>0.87606837606837606</v>
      </c>
      <c r="AJ22" s="66">
        <f t="shared" si="35"/>
        <v>0.85470085470085477</v>
      </c>
    </row>
    <row r="23" spans="1:36" ht="12" x14ac:dyDescent="0.2">
      <c r="A23" s="6">
        <v>27</v>
      </c>
      <c r="B23" s="7">
        <f t="shared" si="1"/>
        <v>0.7407407407407407</v>
      </c>
      <c r="C23" s="70">
        <f t="shared" si="2"/>
        <v>3.0864197530864197</v>
      </c>
      <c r="D23" s="68">
        <f t="shared" si="3"/>
        <v>2.8477366255144032</v>
      </c>
      <c r="E23" s="68">
        <f t="shared" si="4"/>
        <v>2.6460905349794239</v>
      </c>
      <c r="F23" s="68">
        <f t="shared" si="5"/>
        <v>2.4691358024691357</v>
      </c>
      <c r="G23" s="68">
        <f t="shared" si="6"/>
        <v>2.3168724279835389</v>
      </c>
      <c r="H23" s="68">
        <f t="shared" si="7"/>
        <v>2.1769547325102883</v>
      </c>
      <c r="I23" s="68">
        <f t="shared" si="8"/>
        <v>2.0576131687242798</v>
      </c>
      <c r="J23" s="68">
        <f t="shared" si="9"/>
        <v>1.9506172839506171</v>
      </c>
      <c r="K23" s="68">
        <f t="shared" si="10"/>
        <v>1.8518518518518516</v>
      </c>
      <c r="L23" s="68">
        <f t="shared" si="11"/>
        <v>1.7654320987654319</v>
      </c>
      <c r="M23" s="68">
        <f t="shared" si="12"/>
        <v>1.6831275720164607</v>
      </c>
      <c r="N23" s="68">
        <f t="shared" si="13"/>
        <v>1.6090534979423867</v>
      </c>
      <c r="O23" s="68">
        <f t="shared" si="14"/>
        <v>1.5432098765432098</v>
      </c>
      <c r="P23" s="53">
        <f t="shared" si="15"/>
        <v>1.4814814814814814</v>
      </c>
      <c r="Q23" s="53">
        <f t="shared" si="16"/>
        <v>1.4238683127572016</v>
      </c>
      <c r="R23" s="52">
        <f t="shared" si="17"/>
        <v>1.3703703703703705</v>
      </c>
      <c r="S23" s="53">
        <f t="shared" si="18"/>
        <v>1.3209876543209877</v>
      </c>
      <c r="T23" s="53">
        <f t="shared" si="19"/>
        <v>1.2757201646090535</v>
      </c>
      <c r="U23" s="68">
        <f t="shared" si="20"/>
        <v>1.2345679012345678</v>
      </c>
      <c r="V23" s="68">
        <f t="shared" si="21"/>
        <v>1.1934156378600822</v>
      </c>
      <c r="W23" s="68">
        <f t="shared" si="22"/>
        <v>1.1563786008230452</v>
      </c>
      <c r="X23" s="68">
        <f t="shared" si="23"/>
        <v>1.1234567901234567</v>
      </c>
      <c r="Y23" s="68">
        <f t="shared" si="24"/>
        <v>1.0905349794238683</v>
      </c>
      <c r="Z23" s="58">
        <f t="shared" si="25"/>
        <v>1.0576131687242798</v>
      </c>
      <c r="AA23" s="58">
        <f t="shared" si="26"/>
        <v>1.0288065843621399</v>
      </c>
      <c r="AB23" s="58">
        <f t="shared" si="27"/>
        <v>1</v>
      </c>
      <c r="AC23" s="58">
        <f t="shared" si="28"/>
        <v>0.97530864197530853</v>
      </c>
      <c r="AD23" s="58">
        <f t="shared" si="29"/>
        <v>0.95061728395061729</v>
      </c>
      <c r="AE23" s="62">
        <f t="shared" si="30"/>
        <v>0.92592592592592582</v>
      </c>
      <c r="AF23" s="62">
        <f t="shared" si="31"/>
        <v>0.90534979423868311</v>
      </c>
      <c r="AG23" s="62">
        <f t="shared" si="32"/>
        <v>0.88065843621399176</v>
      </c>
      <c r="AH23" s="62">
        <f t="shared" si="33"/>
        <v>0.86008230452674894</v>
      </c>
      <c r="AI23" s="62">
        <f t="shared" si="34"/>
        <v>0.84362139917695467</v>
      </c>
      <c r="AJ23" s="66">
        <f t="shared" si="35"/>
        <v>0.82304526748971196</v>
      </c>
    </row>
    <row r="24" spans="1:36" ht="12" x14ac:dyDescent="0.2">
      <c r="A24" s="6">
        <v>28</v>
      </c>
      <c r="B24" s="7">
        <f t="shared" si="1"/>
        <v>0.7142857142857143</v>
      </c>
      <c r="C24" s="70">
        <f t="shared" si="2"/>
        <v>2.9761904761904763</v>
      </c>
      <c r="D24" s="68">
        <f t="shared" si="3"/>
        <v>2.746031746031746</v>
      </c>
      <c r="E24" s="68">
        <f t="shared" si="4"/>
        <v>2.5515873015873018</v>
      </c>
      <c r="F24" s="68">
        <f t="shared" si="5"/>
        <v>2.3809523809523809</v>
      </c>
      <c r="G24" s="68">
        <f t="shared" si="6"/>
        <v>2.2341269841269842</v>
      </c>
      <c r="H24" s="68">
        <f t="shared" si="7"/>
        <v>2.0992063492063493</v>
      </c>
      <c r="I24" s="68">
        <f t="shared" si="8"/>
        <v>1.9841269841269842</v>
      </c>
      <c r="J24" s="68">
        <f t="shared" si="9"/>
        <v>1.8809523809523809</v>
      </c>
      <c r="K24" s="68">
        <f t="shared" si="10"/>
        <v>1.7857142857142858</v>
      </c>
      <c r="L24" s="68">
        <f t="shared" si="11"/>
        <v>1.7023809523809523</v>
      </c>
      <c r="M24" s="68">
        <f t="shared" si="12"/>
        <v>1.623015873015873</v>
      </c>
      <c r="N24" s="68">
        <f t="shared" si="13"/>
        <v>1.5515873015873014</v>
      </c>
      <c r="O24" s="68">
        <f t="shared" si="14"/>
        <v>1.4880952380952381</v>
      </c>
      <c r="P24" s="68">
        <f t="shared" si="15"/>
        <v>1.4285714285714286</v>
      </c>
      <c r="Q24" s="53">
        <f t="shared" si="16"/>
        <v>1.373015873015873</v>
      </c>
      <c r="R24" s="53">
        <f t="shared" si="17"/>
        <v>1.3214285714285716</v>
      </c>
      <c r="S24" s="52">
        <f t="shared" si="18"/>
        <v>1.2738095238095239</v>
      </c>
      <c r="T24" s="53">
        <f t="shared" si="19"/>
        <v>1.2301587301587302</v>
      </c>
      <c r="U24" s="53">
        <f t="shared" si="20"/>
        <v>1.1904761904761905</v>
      </c>
      <c r="V24" s="68">
        <f t="shared" si="21"/>
        <v>1.1507936507936509</v>
      </c>
      <c r="W24" s="68">
        <f t="shared" si="22"/>
        <v>1.1150793650793651</v>
      </c>
      <c r="X24" s="68">
        <f t="shared" si="23"/>
        <v>1.0833333333333333</v>
      </c>
      <c r="Y24" s="68">
        <f t="shared" si="24"/>
        <v>1.0515873015873016</v>
      </c>
      <c r="Z24" s="58">
        <f t="shared" si="25"/>
        <v>1.01984126984127</v>
      </c>
      <c r="AA24" s="58">
        <f t="shared" si="26"/>
        <v>0.99206349206349209</v>
      </c>
      <c r="AB24" s="58">
        <f t="shared" si="27"/>
        <v>0.96428571428571441</v>
      </c>
      <c r="AC24" s="58">
        <f t="shared" si="28"/>
        <v>0.94047619047619047</v>
      </c>
      <c r="AD24" s="62">
        <f t="shared" si="29"/>
        <v>0.91666666666666674</v>
      </c>
      <c r="AE24" s="62">
        <f t="shared" si="30"/>
        <v>0.8928571428571429</v>
      </c>
      <c r="AF24" s="62">
        <f t="shared" si="31"/>
        <v>0.87301587301587313</v>
      </c>
      <c r="AG24" s="62">
        <f t="shared" si="32"/>
        <v>0.84920634920634919</v>
      </c>
      <c r="AH24" s="62">
        <f t="shared" si="33"/>
        <v>0.82936507936507942</v>
      </c>
      <c r="AI24" s="62">
        <f t="shared" si="34"/>
        <v>0.81349206349206349</v>
      </c>
      <c r="AJ24" s="66">
        <f t="shared" si="35"/>
        <v>0.79365079365079372</v>
      </c>
    </row>
    <row r="25" spans="1:36" ht="12" x14ac:dyDescent="0.2">
      <c r="A25" s="6">
        <v>29</v>
      </c>
      <c r="B25" s="7">
        <f t="shared" si="1"/>
        <v>0.68965517241379315</v>
      </c>
      <c r="C25" s="70">
        <f t="shared" si="2"/>
        <v>2.8735632183908049</v>
      </c>
      <c r="D25" s="68">
        <f t="shared" si="3"/>
        <v>2.6513409961685825</v>
      </c>
      <c r="E25" s="68">
        <f t="shared" si="4"/>
        <v>2.4636015325670502</v>
      </c>
      <c r="F25" s="68">
        <f t="shared" si="5"/>
        <v>2.298850574712644</v>
      </c>
      <c r="G25" s="68">
        <f t="shared" si="6"/>
        <v>2.157088122605364</v>
      </c>
      <c r="H25" s="68">
        <f t="shared" si="7"/>
        <v>2.0268199233716477</v>
      </c>
      <c r="I25" s="68">
        <f t="shared" si="8"/>
        <v>1.9157088122605364</v>
      </c>
      <c r="J25" s="68">
        <f t="shared" si="9"/>
        <v>1.8160919540229885</v>
      </c>
      <c r="K25" s="68">
        <f t="shared" si="10"/>
        <v>1.7241379310344829</v>
      </c>
      <c r="L25" s="68">
        <f t="shared" si="11"/>
        <v>1.6436781609195403</v>
      </c>
      <c r="M25" s="68">
        <f t="shared" si="12"/>
        <v>1.5670498084291189</v>
      </c>
      <c r="N25" s="68">
        <f t="shared" si="13"/>
        <v>1.4980842911877394</v>
      </c>
      <c r="O25" s="68">
        <f t="shared" si="14"/>
        <v>1.4367816091954024</v>
      </c>
      <c r="P25" s="68">
        <f t="shared" si="15"/>
        <v>1.3793103448275863</v>
      </c>
      <c r="Q25" s="68">
        <f t="shared" si="16"/>
        <v>1.3256704980842913</v>
      </c>
      <c r="R25" s="53">
        <f t="shared" si="17"/>
        <v>1.2758620689655173</v>
      </c>
      <c r="S25" s="53">
        <f t="shared" si="18"/>
        <v>1.2298850574712645</v>
      </c>
      <c r="T25" s="52">
        <f t="shared" si="19"/>
        <v>1.1877394636015328</v>
      </c>
      <c r="U25" s="53">
        <f t="shared" si="20"/>
        <v>1.149425287356322</v>
      </c>
      <c r="V25" s="53">
        <f t="shared" si="21"/>
        <v>1.1111111111111112</v>
      </c>
      <c r="W25" s="68">
        <f t="shared" si="22"/>
        <v>1.0766283524904214</v>
      </c>
      <c r="X25" s="58">
        <f t="shared" si="23"/>
        <v>1.0459770114942528</v>
      </c>
      <c r="Y25" s="58">
        <f t="shared" si="24"/>
        <v>1.0153256704980844</v>
      </c>
      <c r="Z25" s="58">
        <f t="shared" si="25"/>
        <v>0.9846743295019158</v>
      </c>
      <c r="AA25" s="58">
        <f t="shared" si="26"/>
        <v>0.95785440613026818</v>
      </c>
      <c r="AB25" s="58">
        <f t="shared" si="27"/>
        <v>0.93103448275862077</v>
      </c>
      <c r="AC25" s="58">
        <f t="shared" si="28"/>
        <v>0.90804597701149425</v>
      </c>
      <c r="AD25" s="62">
        <f t="shared" si="29"/>
        <v>0.88505747126436796</v>
      </c>
      <c r="AE25" s="62">
        <f t="shared" si="30"/>
        <v>0.86206896551724144</v>
      </c>
      <c r="AF25" s="62">
        <f t="shared" si="31"/>
        <v>0.84291187739463613</v>
      </c>
      <c r="AG25" s="62">
        <f t="shared" si="32"/>
        <v>0.81992337164750961</v>
      </c>
      <c r="AH25" s="62">
        <f t="shared" si="33"/>
        <v>0.80076628352490431</v>
      </c>
      <c r="AI25" s="62">
        <f t="shared" si="34"/>
        <v>0.78544061302681989</v>
      </c>
      <c r="AJ25" s="66">
        <f t="shared" si="35"/>
        <v>0.7662835249042147</v>
      </c>
    </row>
    <row r="26" spans="1:36" ht="12" x14ac:dyDescent="0.2">
      <c r="A26" s="6">
        <v>30</v>
      </c>
      <c r="B26" s="7">
        <f t="shared" si="1"/>
        <v>0.66666666666666663</v>
      </c>
      <c r="C26" s="70">
        <f t="shared" si="2"/>
        <v>2.7777777777777777</v>
      </c>
      <c r="D26" s="68">
        <f t="shared" si="3"/>
        <v>2.5629629629629629</v>
      </c>
      <c r="E26" s="68">
        <f t="shared" si="4"/>
        <v>2.3814814814814813</v>
      </c>
      <c r="F26" s="68">
        <f t="shared" si="5"/>
        <v>2.2222222222222223</v>
      </c>
      <c r="G26" s="68">
        <f t="shared" si="6"/>
        <v>2.085185185185185</v>
      </c>
      <c r="H26" s="68">
        <f t="shared" si="7"/>
        <v>1.9592592592592593</v>
      </c>
      <c r="I26" s="68">
        <f t="shared" si="8"/>
        <v>1.8518518518518516</v>
      </c>
      <c r="J26" s="68">
        <f t="shared" si="9"/>
        <v>1.7555555555555555</v>
      </c>
      <c r="K26" s="68">
        <f t="shared" si="10"/>
        <v>1.6666666666666665</v>
      </c>
      <c r="L26" s="68">
        <f t="shared" si="11"/>
        <v>1.5888888888888888</v>
      </c>
      <c r="M26" s="68">
        <f t="shared" si="12"/>
        <v>1.5148148148148146</v>
      </c>
      <c r="N26" s="68">
        <f t="shared" si="13"/>
        <v>1.448148148148148</v>
      </c>
      <c r="O26" s="68">
        <f t="shared" si="14"/>
        <v>1.3888888888888888</v>
      </c>
      <c r="P26" s="68">
        <f t="shared" si="15"/>
        <v>1.3333333333333333</v>
      </c>
      <c r="Q26" s="68">
        <f t="shared" si="16"/>
        <v>1.2814814814814814</v>
      </c>
      <c r="R26" s="68">
        <f t="shared" si="17"/>
        <v>1.2333333333333334</v>
      </c>
      <c r="S26" s="53">
        <f t="shared" si="18"/>
        <v>1.1888888888888889</v>
      </c>
      <c r="T26" s="53">
        <f t="shared" si="19"/>
        <v>1.1481481481481481</v>
      </c>
      <c r="U26" s="52">
        <f t="shared" si="20"/>
        <v>1.1111111111111112</v>
      </c>
      <c r="V26" s="53">
        <f t="shared" si="21"/>
        <v>1.074074074074074</v>
      </c>
      <c r="W26" s="53">
        <f t="shared" si="22"/>
        <v>1.0407407407407407</v>
      </c>
      <c r="X26" s="58">
        <f t="shared" si="23"/>
        <v>1.0111111111111111</v>
      </c>
      <c r="Y26" s="58">
        <f t="shared" si="24"/>
        <v>0.98148148148148151</v>
      </c>
      <c r="Z26" s="58">
        <f t="shared" si="25"/>
        <v>0.95185185185185184</v>
      </c>
      <c r="AA26" s="58">
        <f t="shared" si="26"/>
        <v>0.92592592592592582</v>
      </c>
      <c r="AB26" s="58">
        <f t="shared" si="27"/>
        <v>0.9</v>
      </c>
      <c r="AC26" s="58">
        <f t="shared" si="28"/>
        <v>0.87777777777777777</v>
      </c>
      <c r="AD26" s="62">
        <f t="shared" si="29"/>
        <v>0.85555555555555562</v>
      </c>
      <c r="AE26" s="62">
        <f t="shared" si="30"/>
        <v>0.83333333333333326</v>
      </c>
      <c r="AF26" s="62">
        <f t="shared" si="31"/>
        <v>0.81481481481481488</v>
      </c>
      <c r="AG26" s="62">
        <f t="shared" si="32"/>
        <v>0.79259259259259252</v>
      </c>
      <c r="AH26" s="62">
        <f t="shared" si="33"/>
        <v>0.77407407407407414</v>
      </c>
      <c r="AI26" s="62">
        <f t="shared" si="34"/>
        <v>0.75925925925925919</v>
      </c>
      <c r="AJ26" s="66">
        <f t="shared" si="35"/>
        <v>0.7407407407407407</v>
      </c>
    </row>
    <row r="27" spans="1:36" ht="12" x14ac:dyDescent="0.2">
      <c r="A27" s="6">
        <v>31</v>
      </c>
      <c r="B27" s="7">
        <f t="shared" si="1"/>
        <v>0.64516129032258063</v>
      </c>
      <c r="C27" s="70">
        <f t="shared" si="2"/>
        <v>2.688172043010753</v>
      </c>
      <c r="D27" s="68">
        <f t="shared" si="3"/>
        <v>2.4802867383512543</v>
      </c>
      <c r="E27" s="68">
        <f t="shared" si="4"/>
        <v>2.3046594982078852</v>
      </c>
      <c r="F27" s="68">
        <f t="shared" si="5"/>
        <v>2.150537634408602</v>
      </c>
      <c r="G27" s="68">
        <f t="shared" si="6"/>
        <v>2.0179211469534049</v>
      </c>
      <c r="H27" s="68">
        <f t="shared" si="7"/>
        <v>1.8960573476702509</v>
      </c>
      <c r="I27" s="68">
        <f t="shared" si="8"/>
        <v>1.7921146953405016</v>
      </c>
      <c r="J27" s="68">
        <f t="shared" si="9"/>
        <v>1.6989247311827955</v>
      </c>
      <c r="K27" s="68">
        <f t="shared" si="10"/>
        <v>1.6129032258064515</v>
      </c>
      <c r="L27" s="68">
        <f t="shared" si="11"/>
        <v>1.5376344086021505</v>
      </c>
      <c r="M27" s="68">
        <f t="shared" si="12"/>
        <v>1.4659498207885304</v>
      </c>
      <c r="N27" s="68">
        <f t="shared" si="13"/>
        <v>1.4014336917562722</v>
      </c>
      <c r="O27" s="68">
        <f t="shared" si="14"/>
        <v>1.3440860215053765</v>
      </c>
      <c r="P27" s="68">
        <f t="shared" si="15"/>
        <v>1.2903225806451613</v>
      </c>
      <c r="Q27" s="68">
        <f t="shared" si="16"/>
        <v>1.2401433691756272</v>
      </c>
      <c r="R27" s="68">
        <f t="shared" si="17"/>
        <v>1.1935483870967742</v>
      </c>
      <c r="S27" s="68">
        <f t="shared" si="18"/>
        <v>1.1505376344086022</v>
      </c>
      <c r="T27" s="53">
        <f t="shared" si="19"/>
        <v>1.1111111111111112</v>
      </c>
      <c r="U27" s="53">
        <f t="shared" si="20"/>
        <v>1.075268817204301</v>
      </c>
      <c r="V27" s="52">
        <f t="shared" si="21"/>
        <v>1.0394265232974911</v>
      </c>
      <c r="W27" s="53">
        <f t="shared" si="22"/>
        <v>1.0071684587813621</v>
      </c>
      <c r="X27" s="53">
        <f t="shared" si="23"/>
        <v>0.97849462365591389</v>
      </c>
      <c r="Y27" s="58">
        <f t="shared" si="24"/>
        <v>0.94982078853046603</v>
      </c>
      <c r="Z27" s="58">
        <f t="shared" si="25"/>
        <v>0.92114695340501795</v>
      </c>
      <c r="AA27" s="58">
        <f t="shared" si="26"/>
        <v>0.8960573476702508</v>
      </c>
      <c r="AB27" s="58">
        <f t="shared" si="27"/>
        <v>0.87096774193548387</v>
      </c>
      <c r="AC27" s="58">
        <f t="shared" si="28"/>
        <v>0.84946236559139776</v>
      </c>
      <c r="AD27" s="62">
        <f t="shared" si="29"/>
        <v>0.82795698924731187</v>
      </c>
      <c r="AE27" s="62">
        <f t="shared" si="30"/>
        <v>0.80645161290322576</v>
      </c>
      <c r="AF27" s="62">
        <f t="shared" si="31"/>
        <v>0.78853046594982079</v>
      </c>
      <c r="AG27" s="62">
        <f t="shared" si="32"/>
        <v>0.76702508960573479</v>
      </c>
      <c r="AH27" s="62">
        <f t="shared" si="33"/>
        <v>0.74910394265232982</v>
      </c>
      <c r="AI27" s="62">
        <f t="shared" si="34"/>
        <v>0.73476702508960567</v>
      </c>
      <c r="AJ27" s="66">
        <f t="shared" si="35"/>
        <v>0.71684587813620071</v>
      </c>
    </row>
    <row r="28" spans="1:36" ht="12" x14ac:dyDescent="0.2">
      <c r="A28" s="6">
        <v>32</v>
      </c>
      <c r="B28" s="7">
        <f t="shared" si="1"/>
        <v>0.625</v>
      </c>
      <c r="C28" s="70">
        <f t="shared" si="2"/>
        <v>2.604166666666667</v>
      </c>
      <c r="D28" s="68">
        <f t="shared" si="3"/>
        <v>2.4027777777777777</v>
      </c>
      <c r="E28" s="68">
        <f t="shared" si="4"/>
        <v>2.2326388888888888</v>
      </c>
      <c r="F28" s="68">
        <f t="shared" si="5"/>
        <v>2.0833333333333335</v>
      </c>
      <c r="G28" s="68">
        <f t="shared" si="6"/>
        <v>1.9548611111111112</v>
      </c>
      <c r="H28" s="68">
        <f t="shared" si="7"/>
        <v>1.8368055555555558</v>
      </c>
      <c r="I28" s="68">
        <f t="shared" si="8"/>
        <v>1.7361111111111112</v>
      </c>
      <c r="J28" s="68">
        <f t="shared" si="9"/>
        <v>1.6458333333333333</v>
      </c>
      <c r="K28" s="68">
        <f t="shared" si="10"/>
        <v>1.5625</v>
      </c>
      <c r="L28" s="68">
        <f t="shared" si="11"/>
        <v>1.4895833333333333</v>
      </c>
      <c r="M28" s="68">
        <f t="shared" si="12"/>
        <v>1.4201388888888888</v>
      </c>
      <c r="N28" s="68">
        <f t="shared" si="13"/>
        <v>1.3576388888888888</v>
      </c>
      <c r="O28" s="68">
        <f t="shared" si="14"/>
        <v>1.3020833333333335</v>
      </c>
      <c r="P28" s="68">
        <f t="shared" si="15"/>
        <v>1.25</v>
      </c>
      <c r="Q28" s="68">
        <f t="shared" si="16"/>
        <v>1.2013888888888888</v>
      </c>
      <c r="R28" s="68">
        <f t="shared" si="17"/>
        <v>1.15625</v>
      </c>
      <c r="S28" s="68">
        <f t="shared" si="18"/>
        <v>1.1145833333333335</v>
      </c>
      <c r="T28" s="68">
        <f t="shared" si="19"/>
        <v>1.0763888888888888</v>
      </c>
      <c r="U28" s="53">
        <f t="shared" si="20"/>
        <v>1.0416666666666667</v>
      </c>
      <c r="V28" s="53">
        <f t="shared" si="21"/>
        <v>1.0069444444444444</v>
      </c>
      <c r="W28" s="52">
        <f t="shared" si="22"/>
        <v>0.97569444444444442</v>
      </c>
      <c r="X28" s="53">
        <f t="shared" si="23"/>
        <v>0.94791666666666663</v>
      </c>
      <c r="Y28" s="53">
        <f t="shared" si="24"/>
        <v>0.92013888888888895</v>
      </c>
      <c r="Z28" s="58">
        <f t="shared" si="25"/>
        <v>0.89236111111111116</v>
      </c>
      <c r="AA28" s="58">
        <f t="shared" si="26"/>
        <v>0.86805555555555558</v>
      </c>
      <c r="AB28" s="58">
        <f t="shared" si="27"/>
        <v>0.84375</v>
      </c>
      <c r="AC28" s="58">
        <f t="shared" si="28"/>
        <v>0.82291666666666663</v>
      </c>
      <c r="AD28" s="62">
        <f t="shared" si="29"/>
        <v>0.80208333333333337</v>
      </c>
      <c r="AE28" s="62">
        <f t="shared" si="30"/>
        <v>0.78125</v>
      </c>
      <c r="AF28" s="62">
        <f t="shared" si="31"/>
        <v>0.76388888888888895</v>
      </c>
      <c r="AG28" s="62">
        <f t="shared" si="32"/>
        <v>0.74305555555555558</v>
      </c>
      <c r="AH28" s="62">
        <f t="shared" si="33"/>
        <v>0.72569444444444453</v>
      </c>
      <c r="AI28" s="62">
        <f t="shared" si="34"/>
        <v>0.71180555555555558</v>
      </c>
      <c r="AJ28" s="66">
        <f t="shared" si="35"/>
        <v>0.69444444444444442</v>
      </c>
    </row>
    <row r="29" spans="1:36" ht="12" x14ac:dyDescent="0.2">
      <c r="A29" s="6">
        <v>33</v>
      </c>
      <c r="B29" s="7">
        <f t="shared" si="1"/>
        <v>0.60606060606060608</v>
      </c>
      <c r="C29" s="70">
        <f t="shared" si="2"/>
        <v>2.5252525252525255</v>
      </c>
      <c r="D29" s="68">
        <f t="shared" si="3"/>
        <v>2.32996632996633</v>
      </c>
      <c r="E29" s="68">
        <f t="shared" si="4"/>
        <v>2.1649831649831652</v>
      </c>
      <c r="F29" s="68">
        <f t="shared" si="5"/>
        <v>2.0202020202020203</v>
      </c>
      <c r="G29" s="68">
        <f t="shared" si="6"/>
        <v>1.8956228956228958</v>
      </c>
      <c r="H29" s="68">
        <f t="shared" si="7"/>
        <v>1.7811447811447814</v>
      </c>
      <c r="I29" s="68">
        <f t="shared" si="8"/>
        <v>1.6835016835016834</v>
      </c>
      <c r="J29" s="68">
        <f t="shared" si="9"/>
        <v>1.595959595959596</v>
      </c>
      <c r="K29" s="68">
        <f t="shared" si="10"/>
        <v>1.5151515151515151</v>
      </c>
      <c r="L29" s="68">
        <f t="shared" si="11"/>
        <v>1.4444444444444444</v>
      </c>
      <c r="M29" s="68">
        <f t="shared" si="12"/>
        <v>1.3771043771043772</v>
      </c>
      <c r="N29" s="68">
        <f t="shared" si="13"/>
        <v>1.3164983164983164</v>
      </c>
      <c r="O29" s="68">
        <f t="shared" si="14"/>
        <v>1.2626262626262628</v>
      </c>
      <c r="P29" s="68">
        <f t="shared" si="15"/>
        <v>1.2121212121212122</v>
      </c>
      <c r="Q29" s="68">
        <f t="shared" si="16"/>
        <v>1.164983164983165</v>
      </c>
      <c r="R29" s="68">
        <f t="shared" si="17"/>
        <v>1.1212121212121213</v>
      </c>
      <c r="S29" s="68">
        <f t="shared" si="18"/>
        <v>1.0808080808080809</v>
      </c>
      <c r="T29" s="58">
        <f t="shared" si="19"/>
        <v>1.0437710437710439</v>
      </c>
      <c r="U29" s="58">
        <f t="shared" si="20"/>
        <v>1.0101010101010102</v>
      </c>
      <c r="V29" s="53">
        <f t="shared" si="21"/>
        <v>0.97643097643097654</v>
      </c>
      <c r="W29" s="53">
        <f t="shared" si="22"/>
        <v>0.94612794612794615</v>
      </c>
      <c r="X29" s="52">
        <f t="shared" si="23"/>
        <v>0.91919191919191923</v>
      </c>
      <c r="Y29" s="53">
        <f t="shared" si="24"/>
        <v>0.8922558922558923</v>
      </c>
      <c r="Z29" s="53">
        <f t="shared" si="25"/>
        <v>0.86531986531986538</v>
      </c>
      <c r="AA29" s="58">
        <f t="shared" si="26"/>
        <v>0.84175084175084169</v>
      </c>
      <c r="AB29" s="58">
        <f t="shared" si="27"/>
        <v>0.81818181818181823</v>
      </c>
      <c r="AC29" s="58">
        <f t="shared" si="28"/>
        <v>0.79797979797979801</v>
      </c>
      <c r="AD29" s="62">
        <f t="shared" si="29"/>
        <v>0.7777777777777779</v>
      </c>
      <c r="AE29" s="62">
        <f t="shared" si="30"/>
        <v>0.75757575757575757</v>
      </c>
      <c r="AF29" s="62">
        <f t="shared" si="31"/>
        <v>0.74074074074074081</v>
      </c>
      <c r="AG29" s="62">
        <f t="shared" si="32"/>
        <v>0.72053872053872059</v>
      </c>
      <c r="AH29" s="62">
        <f t="shared" si="33"/>
        <v>0.70370370370370383</v>
      </c>
      <c r="AI29" s="62">
        <f t="shared" si="34"/>
        <v>0.6902356902356902</v>
      </c>
      <c r="AJ29" s="66">
        <f t="shared" si="35"/>
        <v>0.67340067340067344</v>
      </c>
    </row>
    <row r="30" spans="1:36" ht="12" x14ac:dyDescent="0.2">
      <c r="A30" s="6">
        <v>34</v>
      </c>
      <c r="B30" s="7">
        <f t="shared" si="1"/>
        <v>0.58823529411764708</v>
      </c>
      <c r="C30" s="70">
        <f t="shared" si="2"/>
        <v>2.4509803921568629</v>
      </c>
      <c r="D30" s="68">
        <f t="shared" si="3"/>
        <v>2.261437908496732</v>
      </c>
      <c r="E30" s="68">
        <f t="shared" si="4"/>
        <v>2.1013071895424837</v>
      </c>
      <c r="F30" s="68">
        <f t="shared" si="5"/>
        <v>1.9607843137254903</v>
      </c>
      <c r="G30" s="68">
        <f t="shared" si="6"/>
        <v>1.8398692810457518</v>
      </c>
      <c r="H30" s="68">
        <f t="shared" si="7"/>
        <v>1.7287581699346406</v>
      </c>
      <c r="I30" s="68">
        <f t="shared" si="8"/>
        <v>1.6339869281045751</v>
      </c>
      <c r="J30" s="68">
        <f t="shared" si="9"/>
        <v>1.5490196078431373</v>
      </c>
      <c r="K30" s="68">
        <f t="shared" si="10"/>
        <v>1.4705882352941178</v>
      </c>
      <c r="L30" s="68">
        <f t="shared" si="11"/>
        <v>1.4019607843137256</v>
      </c>
      <c r="M30" s="68">
        <f t="shared" si="12"/>
        <v>1.3366013071895424</v>
      </c>
      <c r="N30" s="68">
        <f t="shared" si="13"/>
        <v>1.2777777777777777</v>
      </c>
      <c r="O30" s="68">
        <f t="shared" si="14"/>
        <v>1.2254901960784315</v>
      </c>
      <c r="P30" s="68">
        <f t="shared" si="15"/>
        <v>1.1764705882352942</v>
      </c>
      <c r="Q30" s="68">
        <f t="shared" si="16"/>
        <v>1.130718954248366</v>
      </c>
      <c r="R30" s="68">
        <f t="shared" si="17"/>
        <v>1.0882352941176472</v>
      </c>
      <c r="S30" s="58">
        <f t="shared" si="18"/>
        <v>1.0490196078431373</v>
      </c>
      <c r="T30" s="58">
        <f t="shared" si="19"/>
        <v>1.0130718954248368</v>
      </c>
      <c r="U30" s="58">
        <f t="shared" si="20"/>
        <v>0.98039215686274517</v>
      </c>
      <c r="V30" s="58">
        <f t="shared" si="21"/>
        <v>0.94771241830065367</v>
      </c>
      <c r="W30" s="53">
        <f t="shared" si="22"/>
        <v>0.91830065359477131</v>
      </c>
      <c r="X30" s="53">
        <f t="shared" si="23"/>
        <v>0.89215686274509809</v>
      </c>
      <c r="Y30" s="52">
        <f t="shared" si="24"/>
        <v>0.86601307189542487</v>
      </c>
      <c r="Z30" s="53">
        <f t="shared" si="25"/>
        <v>0.83986928104575165</v>
      </c>
      <c r="AA30" s="53">
        <f t="shared" si="26"/>
        <v>0.81699346405228757</v>
      </c>
      <c r="AB30" s="58">
        <f t="shared" si="27"/>
        <v>0.79411764705882359</v>
      </c>
      <c r="AC30" s="58">
        <f t="shared" si="28"/>
        <v>0.77450980392156865</v>
      </c>
      <c r="AD30" s="62">
        <f t="shared" si="29"/>
        <v>0.75490196078431382</v>
      </c>
      <c r="AE30" s="62">
        <f t="shared" si="30"/>
        <v>0.73529411764705888</v>
      </c>
      <c r="AF30" s="62">
        <f t="shared" si="31"/>
        <v>0.71895424836601318</v>
      </c>
      <c r="AG30" s="62">
        <f t="shared" si="32"/>
        <v>0.69934640522875824</v>
      </c>
      <c r="AH30" s="62">
        <f t="shared" si="33"/>
        <v>0.68300653594771255</v>
      </c>
      <c r="AI30" s="62">
        <f t="shared" si="34"/>
        <v>0.66993464052287577</v>
      </c>
      <c r="AJ30" s="66">
        <f t="shared" si="35"/>
        <v>0.65359477124183007</v>
      </c>
    </row>
    <row r="31" spans="1:36" ht="12" x14ac:dyDescent="0.2">
      <c r="A31" s="6">
        <v>35</v>
      </c>
      <c r="B31" s="7">
        <f t="shared" si="1"/>
        <v>0.5714285714285714</v>
      </c>
      <c r="C31" s="70">
        <f t="shared" si="2"/>
        <v>2.3809523809523809</v>
      </c>
      <c r="D31" s="68">
        <f t="shared" si="3"/>
        <v>2.1968253968253966</v>
      </c>
      <c r="E31" s="68">
        <f t="shared" si="4"/>
        <v>2.0412698412698411</v>
      </c>
      <c r="F31" s="68">
        <f t="shared" si="5"/>
        <v>1.9047619047619047</v>
      </c>
      <c r="G31" s="68">
        <f t="shared" si="6"/>
        <v>1.7873015873015872</v>
      </c>
      <c r="H31" s="68">
        <f t="shared" si="7"/>
        <v>1.6793650793650794</v>
      </c>
      <c r="I31" s="68">
        <f t="shared" si="8"/>
        <v>1.5873015873015872</v>
      </c>
      <c r="J31" s="68">
        <f t="shared" si="9"/>
        <v>1.5047619047619047</v>
      </c>
      <c r="K31" s="68">
        <f t="shared" si="10"/>
        <v>1.4285714285714284</v>
      </c>
      <c r="L31" s="68">
        <f t="shared" si="11"/>
        <v>1.3619047619047617</v>
      </c>
      <c r="M31" s="68">
        <f t="shared" si="12"/>
        <v>1.2984126984126982</v>
      </c>
      <c r="N31" s="68">
        <f t="shared" si="13"/>
        <v>1.2412698412698411</v>
      </c>
      <c r="O31" s="68">
        <f t="shared" si="14"/>
        <v>1.1904761904761905</v>
      </c>
      <c r="P31" s="68">
        <f t="shared" si="15"/>
        <v>1.1428571428571428</v>
      </c>
      <c r="Q31" s="68">
        <f t="shared" si="16"/>
        <v>1.0984126984126983</v>
      </c>
      <c r="R31" s="68">
        <f t="shared" si="17"/>
        <v>1.0571428571428572</v>
      </c>
      <c r="S31" s="58">
        <f t="shared" si="18"/>
        <v>1.019047619047619</v>
      </c>
      <c r="T31" s="58">
        <f t="shared" si="19"/>
        <v>0.98412698412698418</v>
      </c>
      <c r="U31" s="58">
        <f t="shared" si="20"/>
        <v>0.95238095238095233</v>
      </c>
      <c r="V31" s="58">
        <f t="shared" si="21"/>
        <v>0.92063492063492058</v>
      </c>
      <c r="W31" s="58">
        <f t="shared" si="22"/>
        <v>0.892063492063492</v>
      </c>
      <c r="X31" s="53">
        <f t="shared" si="23"/>
        <v>0.86666666666666659</v>
      </c>
      <c r="Y31" s="53">
        <f t="shared" si="24"/>
        <v>0.84126984126984128</v>
      </c>
      <c r="Z31" s="52">
        <f t="shared" si="25"/>
        <v>0.81587301587301586</v>
      </c>
      <c r="AA31" s="53">
        <f t="shared" si="26"/>
        <v>0.79365079365079361</v>
      </c>
      <c r="AB31" s="53">
        <f t="shared" si="27"/>
        <v>0.77142857142857146</v>
      </c>
      <c r="AC31" s="58">
        <f t="shared" si="28"/>
        <v>0.75238095238095237</v>
      </c>
      <c r="AD31" s="62">
        <f t="shared" si="29"/>
        <v>0.73333333333333339</v>
      </c>
      <c r="AE31" s="62">
        <f t="shared" si="30"/>
        <v>0.71428571428571419</v>
      </c>
      <c r="AF31" s="62">
        <f t="shared" si="31"/>
        <v>0.69841269841269848</v>
      </c>
      <c r="AG31" s="62">
        <f t="shared" si="32"/>
        <v>0.67936507936507928</v>
      </c>
      <c r="AH31" s="62">
        <f t="shared" si="33"/>
        <v>0.66349206349206347</v>
      </c>
      <c r="AI31" s="62">
        <f t="shared" si="34"/>
        <v>0.6507936507936507</v>
      </c>
      <c r="AJ31" s="66">
        <f t="shared" si="35"/>
        <v>0.63492063492063489</v>
      </c>
    </row>
    <row r="32" spans="1:36" ht="12" x14ac:dyDescent="0.2">
      <c r="A32" s="6">
        <v>36</v>
      </c>
      <c r="B32" s="7">
        <f t="shared" si="1"/>
        <v>0.55555555555555558</v>
      </c>
      <c r="C32" s="70">
        <f t="shared" si="2"/>
        <v>2.3148148148148149</v>
      </c>
      <c r="D32" s="68">
        <f t="shared" si="3"/>
        <v>2.1358024691358026</v>
      </c>
      <c r="E32" s="68">
        <f t="shared" si="4"/>
        <v>1.9845679012345681</v>
      </c>
      <c r="F32" s="68">
        <f t="shared" si="5"/>
        <v>1.8518518518518521</v>
      </c>
      <c r="G32" s="68">
        <f t="shared" si="6"/>
        <v>1.7376543209876545</v>
      </c>
      <c r="H32" s="68">
        <f t="shared" si="7"/>
        <v>1.6327160493827162</v>
      </c>
      <c r="I32" s="68">
        <f t="shared" si="8"/>
        <v>1.5432098765432098</v>
      </c>
      <c r="J32" s="68">
        <f t="shared" si="9"/>
        <v>1.462962962962963</v>
      </c>
      <c r="K32" s="68">
        <f t="shared" si="10"/>
        <v>1.3888888888888888</v>
      </c>
      <c r="L32" s="68">
        <f t="shared" si="11"/>
        <v>1.3240740740740742</v>
      </c>
      <c r="M32" s="68">
        <f t="shared" si="12"/>
        <v>1.2623456790123457</v>
      </c>
      <c r="N32" s="68">
        <f t="shared" si="13"/>
        <v>1.2067901234567902</v>
      </c>
      <c r="O32" s="68">
        <f t="shared" si="14"/>
        <v>1.1574074074074074</v>
      </c>
      <c r="P32" s="68">
        <f t="shared" si="15"/>
        <v>1.1111111111111112</v>
      </c>
      <c r="Q32" s="68">
        <f t="shared" si="16"/>
        <v>1.0679012345679013</v>
      </c>
      <c r="R32" s="58">
        <f t="shared" si="17"/>
        <v>1.0277777777777779</v>
      </c>
      <c r="S32" s="58">
        <f t="shared" si="18"/>
        <v>0.99074074074074081</v>
      </c>
      <c r="T32" s="58">
        <f t="shared" si="19"/>
        <v>0.95679012345679026</v>
      </c>
      <c r="U32" s="58">
        <f t="shared" si="20"/>
        <v>0.92592592592592604</v>
      </c>
      <c r="V32" s="58">
        <f t="shared" si="21"/>
        <v>0.89506172839506182</v>
      </c>
      <c r="W32" s="58">
        <f t="shared" si="22"/>
        <v>0.86728395061728403</v>
      </c>
      <c r="X32" s="58">
        <f t="shared" si="23"/>
        <v>0.84259259259259256</v>
      </c>
      <c r="Y32" s="53">
        <f t="shared" si="24"/>
        <v>0.81790123456790131</v>
      </c>
      <c r="Z32" s="53">
        <f t="shared" si="25"/>
        <v>0.79320987654320996</v>
      </c>
      <c r="AA32" s="52">
        <f t="shared" si="26"/>
        <v>0.77160493827160492</v>
      </c>
      <c r="AB32" s="53">
        <f t="shared" si="27"/>
        <v>0.75000000000000011</v>
      </c>
      <c r="AC32" s="53">
        <f t="shared" si="28"/>
        <v>0.73148148148148151</v>
      </c>
      <c r="AD32" s="62">
        <f t="shared" si="29"/>
        <v>0.71296296296296302</v>
      </c>
      <c r="AE32" s="62">
        <f t="shared" si="30"/>
        <v>0.69444444444444442</v>
      </c>
      <c r="AF32" s="62">
        <f t="shared" si="31"/>
        <v>0.67901234567901247</v>
      </c>
      <c r="AG32" s="62">
        <f t="shared" si="32"/>
        <v>0.66049382716049387</v>
      </c>
      <c r="AH32" s="62">
        <f t="shared" si="33"/>
        <v>0.64506172839506182</v>
      </c>
      <c r="AI32" s="62">
        <f t="shared" si="34"/>
        <v>0.63271604938271608</v>
      </c>
      <c r="AJ32" s="66">
        <f t="shared" si="35"/>
        <v>0.61728395061728403</v>
      </c>
    </row>
    <row r="33" spans="1:40" ht="12" x14ac:dyDescent="0.2">
      <c r="A33" s="6">
        <v>37</v>
      </c>
      <c r="B33" s="7">
        <f t="shared" si="1"/>
        <v>0.54054054054054057</v>
      </c>
      <c r="C33" s="70">
        <f t="shared" si="2"/>
        <v>2.2522522522522523</v>
      </c>
      <c r="D33" s="68">
        <f t="shared" si="3"/>
        <v>2.0780780780780783</v>
      </c>
      <c r="E33" s="68">
        <f t="shared" si="4"/>
        <v>1.930930930930931</v>
      </c>
      <c r="F33" s="68">
        <f t="shared" si="5"/>
        <v>1.801801801801802</v>
      </c>
      <c r="G33" s="68">
        <f t="shared" si="6"/>
        <v>1.6906906906906909</v>
      </c>
      <c r="H33" s="68">
        <f t="shared" si="7"/>
        <v>1.5885885885885889</v>
      </c>
      <c r="I33" s="68">
        <f t="shared" si="8"/>
        <v>1.5015015015015016</v>
      </c>
      <c r="J33" s="68">
        <f t="shared" si="9"/>
        <v>1.4234234234234235</v>
      </c>
      <c r="K33" s="68">
        <f t="shared" si="10"/>
        <v>1.3513513513513513</v>
      </c>
      <c r="L33" s="68">
        <f t="shared" si="11"/>
        <v>1.2882882882882885</v>
      </c>
      <c r="M33" s="68">
        <f t="shared" si="12"/>
        <v>1.2282282282282282</v>
      </c>
      <c r="N33" s="68">
        <f t="shared" si="13"/>
        <v>1.1741741741741742</v>
      </c>
      <c r="O33" s="68">
        <f t="shared" si="14"/>
        <v>1.1261261261261262</v>
      </c>
      <c r="P33" s="68">
        <f t="shared" si="15"/>
        <v>1.0810810810810811</v>
      </c>
      <c r="Q33" s="58">
        <f t="shared" si="16"/>
        <v>1.0390390390390392</v>
      </c>
      <c r="R33" s="58">
        <f t="shared" si="17"/>
        <v>1</v>
      </c>
      <c r="S33" s="58">
        <f t="shared" si="18"/>
        <v>0.96396396396396411</v>
      </c>
      <c r="T33" s="58">
        <f t="shared" si="19"/>
        <v>0.93093093093093104</v>
      </c>
      <c r="U33" s="58">
        <f t="shared" si="20"/>
        <v>0.90090090090090102</v>
      </c>
      <c r="V33" s="58">
        <f t="shared" si="21"/>
        <v>0.87087087087087089</v>
      </c>
      <c r="W33" s="58">
        <f t="shared" si="22"/>
        <v>0.84384384384384392</v>
      </c>
      <c r="X33" s="58">
        <f t="shared" si="23"/>
        <v>0.81981981981981988</v>
      </c>
      <c r="Y33" s="58">
        <f t="shared" si="24"/>
        <v>0.79579579579579585</v>
      </c>
      <c r="Z33" s="53">
        <f t="shared" si="25"/>
        <v>0.77177177177177181</v>
      </c>
      <c r="AA33" s="53">
        <f t="shared" si="26"/>
        <v>0.75075075075075082</v>
      </c>
      <c r="AB33" s="52">
        <f t="shared" si="27"/>
        <v>0.72972972972972983</v>
      </c>
      <c r="AC33" s="53">
        <f t="shared" si="28"/>
        <v>0.71171171171171177</v>
      </c>
      <c r="AD33" s="53">
        <f t="shared" si="29"/>
        <v>0.69369369369369382</v>
      </c>
      <c r="AE33" s="62">
        <f t="shared" si="30"/>
        <v>0.67567567567567566</v>
      </c>
      <c r="AF33" s="62">
        <f t="shared" si="31"/>
        <v>0.66066066066066076</v>
      </c>
      <c r="AG33" s="62">
        <f t="shared" si="32"/>
        <v>0.6426426426426427</v>
      </c>
      <c r="AH33" s="62">
        <f t="shared" si="33"/>
        <v>0.62762762762762769</v>
      </c>
      <c r="AI33" s="62">
        <f t="shared" si="34"/>
        <v>0.61561561561561562</v>
      </c>
      <c r="AJ33" s="66">
        <f t="shared" si="35"/>
        <v>0.60060060060060061</v>
      </c>
    </row>
    <row r="34" spans="1:40" ht="12" x14ac:dyDescent="0.2">
      <c r="A34" s="6">
        <v>38</v>
      </c>
      <c r="B34" s="7">
        <f t="shared" si="1"/>
        <v>0.52631578947368418</v>
      </c>
      <c r="C34" s="70">
        <f t="shared" si="2"/>
        <v>2.192982456140351</v>
      </c>
      <c r="D34" s="68">
        <f t="shared" si="3"/>
        <v>2.0233918128654969</v>
      </c>
      <c r="E34" s="68">
        <f t="shared" si="4"/>
        <v>1.8801169590643274</v>
      </c>
      <c r="F34" s="68">
        <f t="shared" si="5"/>
        <v>1.7543859649122806</v>
      </c>
      <c r="G34" s="68">
        <f t="shared" si="6"/>
        <v>1.6461988304093567</v>
      </c>
      <c r="H34" s="68">
        <f t="shared" si="7"/>
        <v>1.5467836257309941</v>
      </c>
      <c r="I34" s="68">
        <f t="shared" si="8"/>
        <v>1.4619883040935671</v>
      </c>
      <c r="J34" s="68">
        <f t="shared" si="9"/>
        <v>1.3859649122807016</v>
      </c>
      <c r="K34" s="68">
        <f t="shared" si="10"/>
        <v>1.3157894736842104</v>
      </c>
      <c r="L34" s="68">
        <f t="shared" si="11"/>
        <v>1.2543859649122806</v>
      </c>
      <c r="M34" s="68">
        <f t="shared" si="12"/>
        <v>1.1959064327485378</v>
      </c>
      <c r="N34" s="68">
        <f t="shared" si="13"/>
        <v>1.1432748538011694</v>
      </c>
      <c r="O34" s="68">
        <f t="shared" si="14"/>
        <v>1.0964912280701755</v>
      </c>
      <c r="P34" s="68">
        <f t="shared" si="15"/>
        <v>1.0526315789473684</v>
      </c>
      <c r="Q34" s="58">
        <f t="shared" si="16"/>
        <v>1.0116959064327484</v>
      </c>
      <c r="R34" s="58">
        <f t="shared" si="17"/>
        <v>0.97368421052631582</v>
      </c>
      <c r="S34" s="58">
        <f t="shared" si="18"/>
        <v>0.93859649122807021</v>
      </c>
      <c r="T34" s="58">
        <f t="shared" si="19"/>
        <v>0.9064327485380117</v>
      </c>
      <c r="U34" s="58">
        <f t="shared" si="20"/>
        <v>0.8771929824561403</v>
      </c>
      <c r="V34" s="58">
        <f t="shared" si="21"/>
        <v>0.84795321637426901</v>
      </c>
      <c r="W34" s="58">
        <f t="shared" si="22"/>
        <v>0.82163742690058472</v>
      </c>
      <c r="X34" s="58">
        <f t="shared" si="23"/>
        <v>0.79824561403508765</v>
      </c>
      <c r="Y34" s="58">
        <f t="shared" si="24"/>
        <v>0.77485380116959068</v>
      </c>
      <c r="Z34" s="58">
        <f t="shared" si="25"/>
        <v>0.7514619883040935</v>
      </c>
      <c r="AA34" s="53">
        <f t="shared" si="26"/>
        <v>0.73099415204678353</v>
      </c>
      <c r="AB34" s="53">
        <f t="shared" si="27"/>
        <v>0.71052631578947367</v>
      </c>
      <c r="AC34" s="52">
        <f t="shared" si="28"/>
        <v>0.69298245614035081</v>
      </c>
      <c r="AD34" s="53">
        <f t="shared" si="29"/>
        <v>0.67543859649122806</v>
      </c>
      <c r="AE34" s="53">
        <f t="shared" si="30"/>
        <v>0.6578947368421052</v>
      </c>
      <c r="AF34" s="62">
        <f t="shared" si="31"/>
        <v>0.64327485380116955</v>
      </c>
      <c r="AG34" s="62">
        <f t="shared" si="32"/>
        <v>0.62573099415204669</v>
      </c>
      <c r="AH34" s="62">
        <f t="shared" si="33"/>
        <v>0.61111111111111116</v>
      </c>
      <c r="AI34" s="62">
        <f t="shared" si="34"/>
        <v>0.59941520467836251</v>
      </c>
      <c r="AJ34" s="66">
        <f t="shared" si="35"/>
        <v>0.58479532163742687</v>
      </c>
      <c r="AK34" s="28"/>
      <c r="AL34" s="28"/>
      <c r="AM34" s="28"/>
      <c r="AN34" s="28"/>
    </row>
    <row r="35" spans="1:40" ht="12" x14ac:dyDescent="0.2">
      <c r="A35" s="6">
        <v>39</v>
      </c>
      <c r="B35" s="7">
        <f t="shared" si="1"/>
        <v>0.51282051282051277</v>
      </c>
      <c r="C35" s="70">
        <f t="shared" si="2"/>
        <v>2.1367521367521367</v>
      </c>
      <c r="D35" s="68">
        <f t="shared" si="3"/>
        <v>1.9715099715099713</v>
      </c>
      <c r="E35" s="68">
        <f t="shared" si="4"/>
        <v>1.8319088319088319</v>
      </c>
      <c r="F35" s="68">
        <f t="shared" si="5"/>
        <v>1.7094017094017093</v>
      </c>
      <c r="G35" s="68">
        <f t="shared" si="6"/>
        <v>1.6039886039886038</v>
      </c>
      <c r="H35" s="68">
        <f t="shared" si="7"/>
        <v>1.5071225071225072</v>
      </c>
      <c r="I35" s="68">
        <f t="shared" si="8"/>
        <v>1.4245014245014243</v>
      </c>
      <c r="J35" s="68">
        <f t="shared" si="9"/>
        <v>1.3504273504273503</v>
      </c>
      <c r="K35" s="68">
        <f t="shared" si="10"/>
        <v>1.2820512820512819</v>
      </c>
      <c r="L35" s="68">
        <f t="shared" si="11"/>
        <v>1.2222222222222221</v>
      </c>
      <c r="M35" s="68">
        <f t="shared" si="12"/>
        <v>1.1652421652421652</v>
      </c>
      <c r="N35" s="68">
        <f t="shared" si="13"/>
        <v>1.1139601139601139</v>
      </c>
      <c r="O35" s="68">
        <f t="shared" si="14"/>
        <v>1.0683760683760684</v>
      </c>
      <c r="P35" s="58">
        <f t="shared" si="15"/>
        <v>1.0256410256410255</v>
      </c>
      <c r="Q35" s="58">
        <f t="shared" si="16"/>
        <v>0.98575498575498566</v>
      </c>
      <c r="R35" s="58">
        <f t="shared" si="17"/>
        <v>0.94871794871794868</v>
      </c>
      <c r="S35" s="58">
        <f t="shared" si="18"/>
        <v>0.9145299145299145</v>
      </c>
      <c r="T35" s="58">
        <f t="shared" si="19"/>
        <v>0.88319088319088312</v>
      </c>
      <c r="U35" s="58">
        <f t="shared" si="20"/>
        <v>0.85470085470085466</v>
      </c>
      <c r="V35" s="58">
        <f t="shared" si="21"/>
        <v>0.8262108262108262</v>
      </c>
      <c r="W35" s="58">
        <f t="shared" si="22"/>
        <v>0.80056980056980054</v>
      </c>
      <c r="X35" s="58">
        <f t="shared" si="23"/>
        <v>0.77777777777777768</v>
      </c>
      <c r="Y35" s="58">
        <f t="shared" si="24"/>
        <v>0.75498575498575493</v>
      </c>
      <c r="Z35" s="62">
        <f t="shared" si="25"/>
        <v>0.73219373219373218</v>
      </c>
      <c r="AA35" s="62">
        <f t="shared" si="26"/>
        <v>0.71225071225071213</v>
      </c>
      <c r="AB35" s="53">
        <f t="shared" si="27"/>
        <v>0.69230769230769229</v>
      </c>
      <c r="AC35" s="53">
        <f t="shared" si="28"/>
        <v>0.67521367521367515</v>
      </c>
      <c r="AD35" s="52">
        <f t="shared" si="29"/>
        <v>0.65811965811965811</v>
      </c>
      <c r="AE35" s="53">
        <f t="shared" si="30"/>
        <v>0.64102564102564097</v>
      </c>
      <c r="AF35" s="53">
        <f t="shared" si="31"/>
        <v>0.62678062678062674</v>
      </c>
      <c r="AG35" s="62">
        <f t="shared" si="32"/>
        <v>0.60968660968660959</v>
      </c>
      <c r="AH35" s="62">
        <f t="shared" si="33"/>
        <v>0.59544159544159547</v>
      </c>
      <c r="AI35" s="62">
        <f t="shared" si="34"/>
        <v>0.58404558404558393</v>
      </c>
      <c r="AJ35" s="66">
        <f t="shared" si="35"/>
        <v>0.56980056980056981</v>
      </c>
      <c r="AK35" s="28"/>
      <c r="AL35" s="28"/>
      <c r="AM35" s="28"/>
      <c r="AN35" s="28"/>
    </row>
    <row r="36" spans="1:40" ht="12" x14ac:dyDescent="0.2">
      <c r="A36" s="6">
        <v>40</v>
      </c>
      <c r="B36" s="7">
        <f t="shared" si="1"/>
        <v>0.5</v>
      </c>
      <c r="C36" s="70">
        <f t="shared" si="2"/>
        <v>2.0833333333333335</v>
      </c>
      <c r="D36" s="68">
        <f t="shared" si="3"/>
        <v>1.9222222222222223</v>
      </c>
      <c r="E36" s="68">
        <f t="shared" si="4"/>
        <v>1.7861111111111112</v>
      </c>
      <c r="F36" s="68">
        <f t="shared" si="5"/>
        <v>1.6666666666666667</v>
      </c>
      <c r="G36" s="68">
        <f t="shared" si="6"/>
        <v>1.5638888888888889</v>
      </c>
      <c r="H36" s="68">
        <f t="shared" si="7"/>
        <v>1.4694444444444446</v>
      </c>
      <c r="I36" s="68">
        <f t="shared" si="8"/>
        <v>1.3888888888888888</v>
      </c>
      <c r="J36" s="68">
        <f t="shared" si="9"/>
        <v>1.3166666666666667</v>
      </c>
      <c r="K36" s="68">
        <f t="shared" si="10"/>
        <v>1.25</v>
      </c>
      <c r="L36" s="68">
        <f t="shared" si="11"/>
        <v>1.1916666666666667</v>
      </c>
      <c r="M36" s="68">
        <f t="shared" si="12"/>
        <v>1.1361111111111111</v>
      </c>
      <c r="N36" s="68">
        <f t="shared" si="13"/>
        <v>1.086111111111111</v>
      </c>
      <c r="O36" s="58">
        <f t="shared" si="14"/>
        <v>1.0416666666666667</v>
      </c>
      <c r="P36" s="58">
        <f t="shared" si="15"/>
        <v>1</v>
      </c>
      <c r="Q36" s="58">
        <f t="shared" si="16"/>
        <v>0.96111111111111114</v>
      </c>
      <c r="R36" s="58">
        <f t="shared" si="17"/>
        <v>0.92500000000000004</v>
      </c>
      <c r="S36" s="58">
        <f t="shared" si="18"/>
        <v>0.89166666666666672</v>
      </c>
      <c r="T36" s="58">
        <f t="shared" si="19"/>
        <v>0.86111111111111116</v>
      </c>
      <c r="U36" s="58">
        <f t="shared" si="20"/>
        <v>0.83333333333333337</v>
      </c>
      <c r="V36" s="58">
        <f t="shared" si="21"/>
        <v>0.80555555555555558</v>
      </c>
      <c r="W36" s="58">
        <f t="shared" si="22"/>
        <v>0.78055555555555556</v>
      </c>
      <c r="X36" s="58">
        <f t="shared" si="23"/>
        <v>0.7583333333333333</v>
      </c>
      <c r="Y36" s="62">
        <f t="shared" si="24"/>
        <v>0.73611111111111116</v>
      </c>
      <c r="Z36" s="62">
        <f t="shared" si="25"/>
        <v>0.71388888888888891</v>
      </c>
      <c r="AA36" s="62">
        <f t="shared" si="26"/>
        <v>0.69444444444444442</v>
      </c>
      <c r="AB36" s="62">
        <f t="shared" si="27"/>
        <v>0.67500000000000004</v>
      </c>
      <c r="AC36" s="53">
        <f t="shared" si="28"/>
        <v>0.65833333333333333</v>
      </c>
      <c r="AD36" s="53">
        <f t="shared" si="29"/>
        <v>0.64166666666666672</v>
      </c>
      <c r="AE36" s="52">
        <f t="shared" si="30"/>
        <v>0.625</v>
      </c>
      <c r="AF36" s="53">
        <f t="shared" si="31"/>
        <v>0.61111111111111116</v>
      </c>
      <c r="AG36" s="53">
        <f t="shared" si="32"/>
        <v>0.59444444444444444</v>
      </c>
      <c r="AH36" s="62">
        <f t="shared" si="33"/>
        <v>0.5805555555555556</v>
      </c>
      <c r="AI36" s="62">
        <f t="shared" si="34"/>
        <v>0.56944444444444442</v>
      </c>
      <c r="AJ36" s="66">
        <f t="shared" si="35"/>
        <v>0.55555555555555558</v>
      </c>
      <c r="AK36" s="28"/>
      <c r="AL36" s="28"/>
      <c r="AM36" s="28"/>
      <c r="AN36" s="28"/>
    </row>
    <row r="37" spans="1:40" ht="12" x14ac:dyDescent="0.2">
      <c r="A37" s="6">
        <v>41</v>
      </c>
      <c r="B37" s="7">
        <f t="shared" si="1"/>
        <v>0.48780487804878048</v>
      </c>
      <c r="C37" s="70">
        <f t="shared" si="2"/>
        <v>2.0325203252032522</v>
      </c>
      <c r="D37" s="68">
        <f t="shared" si="3"/>
        <v>1.8753387533875339</v>
      </c>
      <c r="E37" s="68">
        <f t="shared" si="4"/>
        <v>1.7425474254742548</v>
      </c>
      <c r="F37" s="68">
        <f t="shared" si="5"/>
        <v>1.6260162601626016</v>
      </c>
      <c r="G37" s="68">
        <f t="shared" si="6"/>
        <v>1.5257452574525745</v>
      </c>
      <c r="H37" s="68">
        <f t="shared" si="7"/>
        <v>1.4336043360433606</v>
      </c>
      <c r="I37" s="68">
        <f t="shared" si="8"/>
        <v>1.3550135501355012</v>
      </c>
      <c r="J37" s="68">
        <f t="shared" si="9"/>
        <v>1.2845528455284552</v>
      </c>
      <c r="K37" s="68">
        <f t="shared" si="10"/>
        <v>1.2195121951219512</v>
      </c>
      <c r="L37" s="68">
        <f t="shared" si="11"/>
        <v>1.1626016260162602</v>
      </c>
      <c r="M37" s="68">
        <f t="shared" si="12"/>
        <v>1.10840108401084</v>
      </c>
      <c r="N37" s="68">
        <f t="shared" si="13"/>
        <v>1.0596205962059619</v>
      </c>
      <c r="O37" s="58">
        <f t="shared" si="14"/>
        <v>1.0162601626016261</v>
      </c>
      <c r="P37" s="58">
        <f t="shared" si="15"/>
        <v>0.97560975609756095</v>
      </c>
      <c r="Q37" s="58">
        <f t="shared" si="16"/>
        <v>0.93766937669376693</v>
      </c>
      <c r="R37" s="58">
        <f t="shared" si="17"/>
        <v>0.90243902439024393</v>
      </c>
      <c r="S37" s="58">
        <f t="shared" si="18"/>
        <v>0.86991869918699194</v>
      </c>
      <c r="T37" s="58">
        <f t="shared" si="19"/>
        <v>0.84010840108401086</v>
      </c>
      <c r="U37" s="58">
        <f t="shared" si="20"/>
        <v>0.81300813008130079</v>
      </c>
      <c r="V37" s="58">
        <f t="shared" si="21"/>
        <v>0.78590785907859084</v>
      </c>
      <c r="W37" s="58">
        <f t="shared" si="22"/>
        <v>0.7615176151761518</v>
      </c>
      <c r="X37" s="62">
        <f t="shared" si="23"/>
        <v>0.73983739837398366</v>
      </c>
      <c r="Y37" s="62">
        <f t="shared" si="24"/>
        <v>0.71815718157181574</v>
      </c>
      <c r="Z37" s="62">
        <f t="shared" si="25"/>
        <v>0.69647696476964771</v>
      </c>
      <c r="AA37" s="62">
        <f t="shared" si="26"/>
        <v>0.67750677506775059</v>
      </c>
      <c r="AB37" s="62">
        <f t="shared" si="27"/>
        <v>0.65853658536585369</v>
      </c>
      <c r="AC37" s="62">
        <f t="shared" si="28"/>
        <v>0.64227642276422758</v>
      </c>
      <c r="AD37" s="53">
        <f t="shared" si="29"/>
        <v>0.6260162601626017</v>
      </c>
      <c r="AE37" s="53">
        <f t="shared" si="30"/>
        <v>0.6097560975609756</v>
      </c>
      <c r="AF37" s="52">
        <f t="shared" si="31"/>
        <v>0.59620596205962062</v>
      </c>
      <c r="AG37" s="53">
        <f t="shared" si="32"/>
        <v>0.57994579945799452</v>
      </c>
      <c r="AH37" s="53">
        <f t="shared" si="33"/>
        <v>0.56639566395663965</v>
      </c>
      <c r="AI37" s="62">
        <f t="shared" si="34"/>
        <v>0.55555555555555547</v>
      </c>
      <c r="AJ37" s="66">
        <f t="shared" si="35"/>
        <v>0.5420054200542006</v>
      </c>
      <c r="AK37" s="28"/>
      <c r="AL37" s="28"/>
      <c r="AM37" s="28"/>
      <c r="AN37" s="28"/>
    </row>
    <row r="38" spans="1:40" ht="12" x14ac:dyDescent="0.2">
      <c r="A38" s="6">
        <v>42</v>
      </c>
      <c r="B38" s="7">
        <f t="shared" si="1"/>
        <v>0.47619047619047616</v>
      </c>
      <c r="C38" s="70">
        <f t="shared" si="2"/>
        <v>1.9841269841269842</v>
      </c>
      <c r="D38" s="68">
        <f t="shared" si="3"/>
        <v>1.8306878306878307</v>
      </c>
      <c r="E38" s="68">
        <f t="shared" si="4"/>
        <v>1.7010582010582012</v>
      </c>
      <c r="F38" s="68">
        <f t="shared" si="5"/>
        <v>1.5873015873015872</v>
      </c>
      <c r="G38" s="68">
        <f t="shared" si="6"/>
        <v>1.4894179894179893</v>
      </c>
      <c r="H38" s="68">
        <f t="shared" si="7"/>
        <v>1.3994708994708995</v>
      </c>
      <c r="I38" s="68">
        <f t="shared" si="8"/>
        <v>1.3227513227513226</v>
      </c>
      <c r="J38" s="68">
        <f t="shared" si="9"/>
        <v>1.253968253968254</v>
      </c>
      <c r="K38" s="68">
        <f t="shared" si="10"/>
        <v>1.1904761904761905</v>
      </c>
      <c r="L38" s="68">
        <f t="shared" si="11"/>
        <v>1.1349206349206349</v>
      </c>
      <c r="M38" s="68">
        <f t="shared" si="12"/>
        <v>1.0820105820105819</v>
      </c>
      <c r="N38" s="58">
        <f t="shared" si="13"/>
        <v>1.0343915343915342</v>
      </c>
      <c r="O38" s="58">
        <f t="shared" si="14"/>
        <v>0.99206349206349209</v>
      </c>
      <c r="P38" s="58">
        <f t="shared" si="15"/>
        <v>0.95238095238095233</v>
      </c>
      <c r="Q38" s="58">
        <f t="shared" si="16"/>
        <v>0.91534391534391535</v>
      </c>
      <c r="R38" s="58">
        <f t="shared" si="17"/>
        <v>0.88095238095238093</v>
      </c>
      <c r="S38" s="58">
        <f t="shared" si="18"/>
        <v>0.84920634920634919</v>
      </c>
      <c r="T38" s="58">
        <f t="shared" si="19"/>
        <v>0.82010582010582012</v>
      </c>
      <c r="U38" s="58">
        <f t="shared" si="20"/>
        <v>0.79365079365079361</v>
      </c>
      <c r="V38" s="58">
        <f t="shared" si="21"/>
        <v>0.76719576719576721</v>
      </c>
      <c r="W38" s="62">
        <f t="shared" si="22"/>
        <v>0.74338624338624337</v>
      </c>
      <c r="X38" s="62">
        <f t="shared" si="23"/>
        <v>0.7222222222222221</v>
      </c>
      <c r="Y38" s="62">
        <f t="shared" si="24"/>
        <v>0.70105820105820105</v>
      </c>
      <c r="Z38" s="62">
        <f t="shared" si="25"/>
        <v>0.67989417989417988</v>
      </c>
      <c r="AA38" s="62">
        <f t="shared" si="26"/>
        <v>0.66137566137566128</v>
      </c>
      <c r="AB38" s="62">
        <f t="shared" si="27"/>
        <v>0.6428571428571429</v>
      </c>
      <c r="AC38" s="62">
        <f t="shared" si="28"/>
        <v>0.62698412698412698</v>
      </c>
      <c r="AD38" s="62">
        <f t="shared" si="29"/>
        <v>0.61111111111111116</v>
      </c>
      <c r="AE38" s="53">
        <f t="shared" si="30"/>
        <v>0.59523809523809523</v>
      </c>
      <c r="AF38" s="53">
        <f t="shared" si="31"/>
        <v>0.58201058201058198</v>
      </c>
      <c r="AG38" s="52">
        <f t="shared" si="32"/>
        <v>0.56613756613756605</v>
      </c>
      <c r="AH38" s="53">
        <f t="shared" si="33"/>
        <v>0.55291005291005291</v>
      </c>
      <c r="AI38" s="53">
        <f t="shared" si="34"/>
        <v>0.54232804232804233</v>
      </c>
      <c r="AJ38" s="66">
        <f t="shared" si="35"/>
        <v>0.52910052910052907</v>
      </c>
      <c r="AK38" s="28"/>
      <c r="AL38" s="28"/>
      <c r="AM38" s="28"/>
    </row>
    <row r="39" spans="1:40" ht="12" x14ac:dyDescent="0.2">
      <c r="A39" s="6">
        <v>43</v>
      </c>
      <c r="B39" s="7">
        <f t="shared" si="1"/>
        <v>0.46511627906976744</v>
      </c>
      <c r="C39" s="70">
        <f t="shared" si="2"/>
        <v>1.9379844961240311</v>
      </c>
      <c r="D39" s="68">
        <f t="shared" si="3"/>
        <v>1.7881136950904393</v>
      </c>
      <c r="E39" s="68">
        <f t="shared" si="4"/>
        <v>1.6614987080103361</v>
      </c>
      <c r="F39" s="68">
        <f t="shared" si="5"/>
        <v>1.5503875968992249</v>
      </c>
      <c r="G39" s="68">
        <f t="shared" si="6"/>
        <v>1.454780361757106</v>
      </c>
      <c r="H39" s="68">
        <f t="shared" si="7"/>
        <v>1.3669250645994833</v>
      </c>
      <c r="I39" s="68">
        <f t="shared" si="8"/>
        <v>1.2919896640826873</v>
      </c>
      <c r="J39" s="68">
        <f t="shared" si="9"/>
        <v>1.2248062015503876</v>
      </c>
      <c r="K39" s="68">
        <f t="shared" si="10"/>
        <v>1.1627906976744187</v>
      </c>
      <c r="L39" s="68">
        <f t="shared" si="11"/>
        <v>1.1085271317829457</v>
      </c>
      <c r="M39" s="68">
        <f t="shared" si="12"/>
        <v>1.0568475452196382</v>
      </c>
      <c r="N39" s="58">
        <f t="shared" si="13"/>
        <v>1.0103359173126614</v>
      </c>
      <c r="O39" s="58">
        <f t="shared" si="14"/>
        <v>0.96899224806201556</v>
      </c>
      <c r="P39" s="58">
        <f t="shared" si="15"/>
        <v>0.93023255813953487</v>
      </c>
      <c r="Q39" s="58">
        <f t="shared" si="16"/>
        <v>0.89405684754521964</v>
      </c>
      <c r="R39" s="58">
        <f t="shared" si="17"/>
        <v>0.86046511627906974</v>
      </c>
      <c r="S39" s="58">
        <f t="shared" si="18"/>
        <v>0.8294573643410853</v>
      </c>
      <c r="T39" s="58">
        <f t="shared" si="19"/>
        <v>0.8010335917312662</v>
      </c>
      <c r="U39" s="58">
        <f t="shared" si="20"/>
        <v>0.77519379844961245</v>
      </c>
      <c r="V39" s="62">
        <f t="shared" si="21"/>
        <v>0.74935400516795869</v>
      </c>
      <c r="W39" s="62">
        <f t="shared" si="22"/>
        <v>0.72609819121447028</v>
      </c>
      <c r="X39" s="62">
        <f t="shared" si="23"/>
        <v>0.70542635658914721</v>
      </c>
      <c r="Y39" s="62">
        <f t="shared" si="24"/>
        <v>0.68475452196382436</v>
      </c>
      <c r="Z39" s="62">
        <f t="shared" si="25"/>
        <v>0.66408268733850129</v>
      </c>
      <c r="AA39" s="62">
        <f t="shared" si="26"/>
        <v>0.64599483204134367</v>
      </c>
      <c r="AB39" s="62">
        <f t="shared" si="27"/>
        <v>0.62790697674418605</v>
      </c>
      <c r="AC39" s="62">
        <f t="shared" si="28"/>
        <v>0.61240310077519378</v>
      </c>
      <c r="AD39" s="62">
        <f t="shared" si="29"/>
        <v>0.59689922480620161</v>
      </c>
      <c r="AE39" s="62">
        <f t="shared" si="30"/>
        <v>0.58139534883720934</v>
      </c>
      <c r="AF39" s="53">
        <f t="shared" si="31"/>
        <v>0.56847545219638251</v>
      </c>
      <c r="AG39" s="53">
        <f t="shared" si="32"/>
        <v>0.55297157622739013</v>
      </c>
      <c r="AH39" s="52">
        <f t="shared" si="33"/>
        <v>0.5400516795865633</v>
      </c>
      <c r="AI39" s="53">
        <f t="shared" si="34"/>
        <v>0.52971576227390182</v>
      </c>
      <c r="AJ39" s="55">
        <f t="shared" si="35"/>
        <v>0.516795865633075</v>
      </c>
    </row>
    <row r="40" spans="1:40" ht="12" x14ac:dyDescent="0.2">
      <c r="A40" s="6">
        <v>44</v>
      </c>
      <c r="B40" s="7">
        <f t="shared" si="1"/>
        <v>0.45454545454545453</v>
      </c>
      <c r="C40" s="70">
        <f t="shared" si="2"/>
        <v>1.893939393939394</v>
      </c>
      <c r="D40" s="68">
        <f t="shared" si="3"/>
        <v>1.7474747474747474</v>
      </c>
      <c r="E40" s="68">
        <f t="shared" si="4"/>
        <v>1.6237373737373737</v>
      </c>
      <c r="F40" s="68">
        <f t="shared" si="5"/>
        <v>1.5151515151515151</v>
      </c>
      <c r="G40" s="68">
        <f t="shared" si="6"/>
        <v>1.4217171717171717</v>
      </c>
      <c r="H40" s="68">
        <f t="shared" si="7"/>
        <v>1.3358585858585859</v>
      </c>
      <c r="I40" s="68">
        <f t="shared" si="8"/>
        <v>1.2626262626262625</v>
      </c>
      <c r="J40" s="68">
        <f t="shared" si="9"/>
        <v>1.196969696969697</v>
      </c>
      <c r="K40" s="68">
        <f t="shared" si="10"/>
        <v>1.1363636363636362</v>
      </c>
      <c r="L40" s="68">
        <f t="shared" si="11"/>
        <v>1.0833333333333333</v>
      </c>
      <c r="M40" s="58">
        <f t="shared" si="12"/>
        <v>1.0328282828282827</v>
      </c>
      <c r="N40" s="58">
        <f t="shared" si="13"/>
        <v>0.98737373737373724</v>
      </c>
      <c r="O40" s="58">
        <f t="shared" si="14"/>
        <v>0.94696969696969702</v>
      </c>
      <c r="P40" s="58">
        <f t="shared" si="15"/>
        <v>0.90909090909090906</v>
      </c>
      <c r="Q40" s="58">
        <f t="shared" si="16"/>
        <v>0.8737373737373737</v>
      </c>
      <c r="R40" s="58">
        <f t="shared" si="17"/>
        <v>0.84090909090909094</v>
      </c>
      <c r="S40" s="58">
        <f t="shared" si="18"/>
        <v>0.81060606060606066</v>
      </c>
      <c r="T40" s="58">
        <f t="shared" si="19"/>
        <v>0.78282828282828287</v>
      </c>
      <c r="U40" s="58">
        <f t="shared" si="20"/>
        <v>0.75757575757575757</v>
      </c>
      <c r="V40" s="62">
        <f t="shared" si="21"/>
        <v>0.73232323232323238</v>
      </c>
      <c r="W40" s="62">
        <f t="shared" si="22"/>
        <v>0.70959595959595956</v>
      </c>
      <c r="X40" s="62">
        <f t="shared" si="23"/>
        <v>0.68939393939393934</v>
      </c>
      <c r="Y40" s="62">
        <f t="shared" si="24"/>
        <v>0.66919191919191923</v>
      </c>
      <c r="Z40" s="62">
        <f t="shared" si="25"/>
        <v>0.64898989898989901</v>
      </c>
      <c r="AA40" s="62">
        <f t="shared" si="26"/>
        <v>0.63131313131313127</v>
      </c>
      <c r="AB40" s="62">
        <f t="shared" si="27"/>
        <v>0.61363636363636365</v>
      </c>
      <c r="AC40" s="62">
        <f t="shared" si="28"/>
        <v>0.59848484848484851</v>
      </c>
      <c r="AD40" s="62">
        <f t="shared" si="29"/>
        <v>0.58333333333333337</v>
      </c>
      <c r="AE40" s="62">
        <f t="shared" si="30"/>
        <v>0.56818181818181812</v>
      </c>
      <c r="AF40" s="62">
        <f t="shared" si="31"/>
        <v>0.55555555555555558</v>
      </c>
      <c r="AG40" s="53">
        <f t="shared" si="32"/>
        <v>0.54040404040404033</v>
      </c>
      <c r="AH40" s="53">
        <f t="shared" si="33"/>
        <v>0.52777777777777779</v>
      </c>
      <c r="AI40" s="52">
        <f t="shared" si="34"/>
        <v>0.51767676767676762</v>
      </c>
      <c r="AJ40" s="55">
        <f t="shared" si="35"/>
        <v>0.50505050505050508</v>
      </c>
    </row>
    <row r="41" spans="1:40" ht="12" x14ac:dyDescent="0.2">
      <c r="A41" s="6">
        <v>45</v>
      </c>
      <c r="B41" s="7">
        <f t="shared" si="1"/>
        <v>0.44444444444444442</v>
      </c>
      <c r="C41" s="71">
        <f t="shared" si="2"/>
        <v>1.8518518518518519</v>
      </c>
      <c r="D41" s="72">
        <f t="shared" si="3"/>
        <v>1.7086419753086419</v>
      </c>
      <c r="E41" s="72">
        <f t="shared" si="4"/>
        <v>1.5876543209876544</v>
      </c>
      <c r="F41" s="72">
        <f t="shared" si="5"/>
        <v>1.4814814814814814</v>
      </c>
      <c r="G41" s="72">
        <f t="shared" si="6"/>
        <v>1.3901234567901233</v>
      </c>
      <c r="H41" s="72">
        <f t="shared" si="7"/>
        <v>1.3061728395061729</v>
      </c>
      <c r="I41" s="72">
        <f t="shared" si="8"/>
        <v>1.2345679012345678</v>
      </c>
      <c r="J41" s="72">
        <f t="shared" si="9"/>
        <v>1.1703703703703703</v>
      </c>
      <c r="K41" s="72">
        <f t="shared" si="10"/>
        <v>1.1111111111111112</v>
      </c>
      <c r="L41" s="72">
        <f t="shared" si="11"/>
        <v>1.0592592592592591</v>
      </c>
      <c r="M41" s="59">
        <f t="shared" si="12"/>
        <v>1.0098765432098764</v>
      </c>
      <c r="N41" s="59">
        <f t="shared" si="13"/>
        <v>0.96543209876543201</v>
      </c>
      <c r="O41" s="59">
        <f t="shared" si="14"/>
        <v>0.92592592592592593</v>
      </c>
      <c r="P41" s="59">
        <f t="shared" si="15"/>
        <v>0.88888888888888884</v>
      </c>
      <c r="Q41" s="59">
        <f t="shared" si="16"/>
        <v>0.85432098765432096</v>
      </c>
      <c r="R41" s="59">
        <f t="shared" si="17"/>
        <v>0.82222222222222219</v>
      </c>
      <c r="S41" s="59">
        <f t="shared" si="18"/>
        <v>0.79259259259259263</v>
      </c>
      <c r="T41" s="59">
        <f t="shared" si="19"/>
        <v>0.76543209876543206</v>
      </c>
      <c r="U41" s="63">
        <f t="shared" si="20"/>
        <v>0.7407407407407407</v>
      </c>
      <c r="V41" s="63">
        <f t="shared" si="21"/>
        <v>0.71604938271604934</v>
      </c>
      <c r="W41" s="63">
        <f t="shared" si="22"/>
        <v>0.69382716049382709</v>
      </c>
      <c r="X41" s="63">
        <f t="shared" si="23"/>
        <v>0.67407407407407405</v>
      </c>
      <c r="Y41" s="63">
        <f t="shared" si="24"/>
        <v>0.65432098765432101</v>
      </c>
      <c r="Z41" s="63">
        <f t="shared" si="25"/>
        <v>0.63456790123456785</v>
      </c>
      <c r="AA41" s="63">
        <f t="shared" si="26"/>
        <v>0.61728395061728392</v>
      </c>
      <c r="AB41" s="63">
        <f t="shared" si="27"/>
        <v>0.6</v>
      </c>
      <c r="AC41" s="63">
        <f t="shared" si="28"/>
        <v>0.58518518518518514</v>
      </c>
      <c r="AD41" s="63">
        <f t="shared" si="29"/>
        <v>0.57037037037037042</v>
      </c>
      <c r="AE41" s="63">
        <f t="shared" si="30"/>
        <v>0.55555555555555558</v>
      </c>
      <c r="AF41" s="63">
        <f t="shared" si="31"/>
        <v>0.54320987654320985</v>
      </c>
      <c r="AG41" s="63">
        <f t="shared" si="32"/>
        <v>0.52839506172839501</v>
      </c>
      <c r="AH41" s="56">
        <f t="shared" si="33"/>
        <v>0.51604938271604939</v>
      </c>
      <c r="AI41" s="56">
        <f t="shared" si="34"/>
        <v>0.50617283950617276</v>
      </c>
      <c r="AJ41" s="57">
        <f t="shared" si="35"/>
        <v>0.49382716049382713</v>
      </c>
    </row>
    <row r="42" spans="1:40" x14ac:dyDescent="0.2">
      <c r="J42" s="74"/>
    </row>
    <row r="43" spans="1:40" x14ac:dyDescent="0.2">
      <c r="A43" s="2" t="s">
        <v>0</v>
      </c>
      <c r="B43" s="2" t="s">
        <v>9</v>
      </c>
      <c r="C43" s="2"/>
      <c r="D43" s="2"/>
    </row>
    <row r="44" spans="1:40" x14ac:dyDescent="0.2">
      <c r="A44" s="2" t="s">
        <v>1</v>
      </c>
      <c r="B44" s="2" t="s">
        <v>10</v>
      </c>
      <c r="C44" s="2"/>
      <c r="D44" s="2"/>
      <c r="E44" s="2"/>
      <c r="F44" s="2"/>
      <c r="G44" s="2"/>
    </row>
    <row r="45" spans="1:40" x14ac:dyDescent="0.2">
      <c r="A45" s="2" t="s">
        <v>2</v>
      </c>
      <c r="B45" s="2"/>
      <c r="C45" s="27" t="s">
        <v>8</v>
      </c>
      <c r="D45" s="4"/>
      <c r="E45" s="2"/>
      <c r="K45" s="11" t="s">
        <v>13</v>
      </c>
      <c r="L45" s="12"/>
      <c r="M45" s="13"/>
      <c r="N45" s="14" t="s">
        <v>29</v>
      </c>
      <c r="O45" s="14" t="s">
        <v>28</v>
      </c>
      <c r="P45" s="14" t="s">
        <v>27</v>
      </c>
      <c r="Q45" s="14" t="s">
        <v>26</v>
      </c>
      <c r="R45" s="14" t="s">
        <v>25</v>
      </c>
      <c r="S45" s="14" t="s">
        <v>24</v>
      </c>
      <c r="T45" s="14" t="s">
        <v>23</v>
      </c>
      <c r="U45" s="14" t="s">
        <v>22</v>
      </c>
      <c r="V45" s="14" t="s">
        <v>21</v>
      </c>
      <c r="W45" s="14" t="s">
        <v>20</v>
      </c>
      <c r="X45" s="21"/>
      <c r="Y45" s="21"/>
      <c r="Z45" s="11" t="s">
        <v>13</v>
      </c>
      <c r="AA45" s="12"/>
      <c r="AB45" s="13"/>
      <c r="AC45" s="14" t="s">
        <v>29</v>
      </c>
      <c r="AD45" s="14" t="s">
        <v>28</v>
      </c>
      <c r="AE45" s="14" t="s">
        <v>27</v>
      </c>
      <c r="AF45" s="14" t="s">
        <v>26</v>
      </c>
      <c r="AG45" s="14" t="s">
        <v>25</v>
      </c>
      <c r="AH45" s="14" t="s">
        <v>24</v>
      </c>
      <c r="AI45" s="14" t="s">
        <v>23</v>
      </c>
      <c r="AJ45" s="14" t="s">
        <v>22</v>
      </c>
      <c r="AK45" s="14" t="s">
        <v>21</v>
      </c>
      <c r="AL45" s="14" t="s">
        <v>20</v>
      </c>
    </row>
    <row r="46" spans="1:40" x14ac:dyDescent="0.2">
      <c r="K46" s="23" t="s">
        <v>14</v>
      </c>
      <c r="L46" s="24"/>
      <c r="M46" s="25" t="s">
        <v>6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1"/>
      <c r="Y46" s="21"/>
      <c r="Z46" s="23" t="s">
        <v>14</v>
      </c>
      <c r="AA46" s="24"/>
      <c r="AB46" s="25" t="s">
        <v>7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40" x14ac:dyDescent="0.2">
      <c r="B47" s="4"/>
      <c r="C47" s="4"/>
      <c r="E47" s="16"/>
      <c r="F47" s="26"/>
      <c r="G47" s="26"/>
      <c r="K47" s="42" t="s">
        <v>17</v>
      </c>
      <c r="L47" s="39"/>
      <c r="M47" s="40"/>
      <c r="N47" s="37">
        <v>2</v>
      </c>
      <c r="O47" s="37">
        <v>1.8</v>
      </c>
      <c r="P47" s="37">
        <v>1.6</v>
      </c>
      <c r="Q47" s="37">
        <v>1.4</v>
      </c>
      <c r="R47" s="37">
        <v>1.2</v>
      </c>
      <c r="S47" s="37">
        <v>1</v>
      </c>
      <c r="T47" s="37">
        <v>0.9</v>
      </c>
      <c r="U47" s="37">
        <v>0.8</v>
      </c>
      <c r="V47" s="37">
        <v>0.7</v>
      </c>
      <c r="W47" s="37">
        <v>0.5</v>
      </c>
      <c r="X47" s="38"/>
      <c r="Y47" s="38"/>
      <c r="Z47" s="42" t="s">
        <v>17</v>
      </c>
      <c r="AA47" s="39"/>
      <c r="AB47" s="40"/>
      <c r="AC47" s="37">
        <v>2.2000000000000002</v>
      </c>
      <c r="AD47" s="37">
        <v>1.9</v>
      </c>
      <c r="AE47" s="37">
        <v>1.7</v>
      </c>
      <c r="AF47" s="37">
        <v>1.5</v>
      </c>
      <c r="AG47" s="37">
        <v>1.3</v>
      </c>
      <c r="AH47" s="37">
        <v>1.1000000000000001</v>
      </c>
      <c r="AI47" s="37">
        <v>0.9</v>
      </c>
      <c r="AJ47" s="37">
        <v>0.8</v>
      </c>
      <c r="AK47" s="37">
        <v>0.7</v>
      </c>
      <c r="AL47" s="37">
        <v>0.5</v>
      </c>
    </row>
    <row r="48" spans="1:40" x14ac:dyDescent="0.2">
      <c r="B48" s="4"/>
      <c r="C48" s="4"/>
      <c r="K48" s="42" t="s">
        <v>18</v>
      </c>
      <c r="L48" s="43"/>
      <c r="M48" s="44"/>
      <c r="N48" s="73">
        <v>25</v>
      </c>
      <c r="O48" s="73">
        <v>26</v>
      </c>
      <c r="P48" s="73">
        <v>27</v>
      </c>
      <c r="Q48" s="73">
        <v>28</v>
      </c>
      <c r="R48" s="73">
        <v>30</v>
      </c>
      <c r="S48" s="73">
        <v>33</v>
      </c>
      <c r="T48" s="61">
        <v>35</v>
      </c>
      <c r="U48" s="61">
        <v>37</v>
      </c>
      <c r="V48" s="64">
        <v>40</v>
      </c>
      <c r="W48" s="64">
        <v>45</v>
      </c>
      <c r="X48" s="38"/>
      <c r="Y48" s="38"/>
      <c r="Z48" s="42" t="s">
        <v>18</v>
      </c>
      <c r="AA48" s="43"/>
      <c r="AB48" s="40"/>
      <c r="AC48" s="73">
        <v>22</v>
      </c>
      <c r="AD48" s="73">
        <v>24</v>
      </c>
      <c r="AE48" s="73">
        <v>26</v>
      </c>
      <c r="AF48" s="73">
        <v>28</v>
      </c>
      <c r="AG48" s="73">
        <v>30</v>
      </c>
      <c r="AH48" s="73">
        <v>33</v>
      </c>
      <c r="AI48" s="61">
        <v>35</v>
      </c>
      <c r="AJ48" s="61">
        <v>37</v>
      </c>
      <c r="AK48" s="64">
        <v>40</v>
      </c>
      <c r="AL48" s="64">
        <v>45</v>
      </c>
    </row>
    <row r="49" spans="5:38" ht="9.6" customHeight="1" x14ac:dyDescent="0.2">
      <c r="K49" s="16"/>
      <c r="L49" s="16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L49" s="3"/>
    </row>
    <row r="50" spans="5:38" x14ac:dyDescent="0.2">
      <c r="AD50" s="3"/>
      <c r="AE50" s="3"/>
      <c r="AF50" s="3"/>
      <c r="AG50" s="3"/>
      <c r="AH50" s="3"/>
      <c r="AI50" s="3"/>
      <c r="AJ50" s="3"/>
      <c r="AK50" s="3"/>
      <c r="AL50" s="3"/>
    </row>
    <row r="51" spans="5:38" x14ac:dyDescent="0.2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</sheetData>
  <sheetProtection password="EAC9" sheet="1" objects="1" scenarios="1" selectLockedCells="1"/>
  <phoneticPr fontId="0" type="noConversion"/>
  <printOptions horizontalCentered="1"/>
  <pageMargins left="0" right="0" top="0" bottom="0" header="0" footer="0"/>
  <pageSetup paperSize="9" scale="98" orientation="landscape" horizontalDpi="360" verticalDpi="360" r:id="rId1"/>
  <headerFooter alignWithMargins="0"/>
  <colBreaks count="1" manualBreakCount="1">
    <brk id="38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/>
  <dimension ref="A1:AA177"/>
  <sheetViews>
    <sheetView tabSelected="1" zoomScaleNormal="100" workbookViewId="0">
      <pane ySplit="6" topLeftCell="A7" activePane="bottomLeft" state="frozen"/>
      <selection pane="bottomLeft" activeCell="D9" sqref="D9"/>
    </sheetView>
  </sheetViews>
  <sheetFormatPr baseColWidth="10" defaultRowHeight="12.75" x14ac:dyDescent="0.2"/>
  <cols>
    <col min="1" max="1" width="6.42578125" style="76" customWidth="1"/>
    <col min="2" max="2" width="7.7109375" style="78" customWidth="1"/>
    <col min="3" max="3" width="20.7109375" customWidth="1"/>
    <col min="4" max="4" width="15" customWidth="1"/>
    <col min="5" max="5" width="3.85546875" style="75" customWidth="1"/>
    <col min="6" max="6" width="6.7109375" style="81" customWidth="1"/>
    <col min="7" max="7" width="7.5703125" style="81" customWidth="1"/>
    <col min="8" max="8" width="5.7109375" style="78" customWidth="1"/>
    <col min="9" max="10" width="5.7109375" style="105" customWidth="1"/>
    <col min="11" max="11" width="10" style="106" customWidth="1"/>
    <col min="12" max="12" width="11" style="105" customWidth="1"/>
    <col min="13" max="13" width="4" style="105" customWidth="1"/>
    <col min="14" max="14" width="7.28515625" style="105" customWidth="1"/>
    <col min="15" max="15" width="8.85546875" style="105" customWidth="1"/>
    <col min="16" max="16" width="6" style="105" customWidth="1"/>
    <col min="17" max="17" width="6.140625" style="105" customWidth="1"/>
    <col min="18" max="18" width="11.42578125" style="105"/>
    <col min="19" max="19" width="10.140625" style="105" customWidth="1"/>
    <col min="20" max="20" width="5" style="105" customWidth="1"/>
    <col min="21" max="21" width="5.140625" style="105" customWidth="1"/>
    <col min="22" max="26" width="11.42578125" style="77"/>
  </cols>
  <sheetData>
    <row r="1" spans="1:26" s="126" customFormat="1" ht="24" customHeight="1" x14ac:dyDescent="0.2">
      <c r="B1" s="127" t="s">
        <v>46</v>
      </c>
      <c r="C1" s="128"/>
      <c r="D1" s="128"/>
      <c r="E1" s="128"/>
      <c r="F1" s="133"/>
      <c r="G1" s="131"/>
      <c r="H1" s="131"/>
      <c r="I1" s="132"/>
      <c r="J1" s="129"/>
      <c r="K1" s="130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01" customFormat="1" ht="4.5" customHeight="1" x14ac:dyDescent="0.2">
      <c r="A2" s="100"/>
      <c r="E2" s="102"/>
      <c r="F2" s="102"/>
      <c r="G2" s="102"/>
      <c r="K2" s="103"/>
    </row>
    <row r="3" spans="1:26" s="101" customFormat="1" x14ac:dyDescent="0.2">
      <c r="A3" s="100"/>
      <c r="D3" s="101" t="s">
        <v>47</v>
      </c>
      <c r="E3" s="102"/>
      <c r="F3" s="102"/>
      <c r="G3" s="102"/>
      <c r="K3" s="103"/>
    </row>
    <row r="4" spans="1:26" s="101" customFormat="1" x14ac:dyDescent="0.2">
      <c r="A4" s="100"/>
      <c r="B4" s="100" t="s">
        <v>49</v>
      </c>
      <c r="D4" s="100" t="s">
        <v>48</v>
      </c>
      <c r="E4" s="102"/>
      <c r="F4" s="102"/>
      <c r="G4" s="102"/>
      <c r="H4" s="119" t="s">
        <v>50</v>
      </c>
      <c r="I4" s="120"/>
      <c r="J4" s="121"/>
      <c r="K4" s="103"/>
    </row>
    <row r="5" spans="1:26" s="101" customFormat="1" ht="5.25" customHeight="1" x14ac:dyDescent="0.2">
      <c r="A5" s="104"/>
      <c r="G5" s="102"/>
      <c r="H5" s="122"/>
      <c r="I5" s="123"/>
      <c r="J5" s="124"/>
      <c r="K5" s="103"/>
    </row>
    <row r="6" spans="1:26" s="78" customFormat="1" ht="27.75" customHeight="1" x14ac:dyDescent="0.2">
      <c r="A6" s="92" t="s">
        <v>42</v>
      </c>
      <c r="B6" s="79" t="s">
        <v>43</v>
      </c>
      <c r="C6" s="79" t="s">
        <v>35</v>
      </c>
      <c r="D6" s="79" t="s">
        <v>36</v>
      </c>
      <c r="E6" s="82" t="s">
        <v>44</v>
      </c>
      <c r="F6" s="82" t="s">
        <v>38</v>
      </c>
      <c r="G6" s="82" t="s">
        <v>37</v>
      </c>
      <c r="H6" s="125" t="s">
        <v>33</v>
      </c>
      <c r="I6" s="125" t="s">
        <v>45</v>
      </c>
      <c r="J6" s="125" t="s">
        <v>31</v>
      </c>
      <c r="K6" s="83" t="s">
        <v>39</v>
      </c>
      <c r="L6" s="84" t="s">
        <v>40</v>
      </c>
      <c r="M6" s="85"/>
      <c r="N6" s="85"/>
      <c r="O6" s="85"/>
      <c r="P6" s="85"/>
      <c r="Q6" s="85"/>
      <c r="R6" s="85"/>
      <c r="S6" s="85"/>
      <c r="T6" s="85"/>
      <c r="U6" s="86"/>
      <c r="V6" s="105"/>
      <c r="W6" s="105"/>
      <c r="X6" s="105"/>
      <c r="Y6" s="105"/>
      <c r="Z6" s="105"/>
    </row>
    <row r="7" spans="1:26" x14ac:dyDescent="0.2">
      <c r="A7" s="108"/>
      <c r="B7" s="134">
        <f>K7+L7</f>
        <v>0</v>
      </c>
      <c r="C7" s="109"/>
      <c r="D7" s="109"/>
      <c r="E7" s="112"/>
      <c r="F7" s="111"/>
      <c r="G7" s="110"/>
      <c r="H7" s="117" t="e">
        <f>(25/F7)*I7</f>
        <v>#DIV/0!</v>
      </c>
      <c r="I7" s="117" t="e">
        <f>(20*2)/G7</f>
        <v>#DIV/0!</v>
      </c>
      <c r="J7" s="117">
        <f>(G7*60)/(2*(F7-3))</f>
        <v>0</v>
      </c>
      <c r="K7" s="87" t="b">
        <f t="shared" ref="K7:K34" si="0">IF(E7="F",VLOOKUP(H7,barèmeIN,2,TRUE),IF(E7="G",VLOOKUP(H7,barèmeIN,3,TRUE)))</f>
        <v>0</v>
      </c>
      <c r="L7" s="88" t="b">
        <f t="shared" ref="L7:L34" si="1">IF(E7="F",VLOOKUP(F7,barèmetps,2,TRUE),IF(E7="G",VLOOKUP(F7,barèmetps,3,TRUE)))</f>
        <v>0</v>
      </c>
      <c r="M7" s="85"/>
      <c r="N7" s="85"/>
      <c r="O7" s="88" t="s">
        <v>34</v>
      </c>
      <c r="P7" s="85"/>
      <c r="Q7" s="85"/>
      <c r="R7" s="85"/>
      <c r="S7" s="85" t="s">
        <v>41</v>
      </c>
      <c r="T7" s="85"/>
      <c r="U7" s="86"/>
    </row>
    <row r="8" spans="1:26" x14ac:dyDescent="0.2">
      <c r="A8" s="108"/>
      <c r="B8" s="118">
        <f t="shared" ref="B8:B38" si="2">K8+L8</f>
        <v>0</v>
      </c>
      <c r="C8" s="109"/>
      <c r="D8" s="109"/>
      <c r="E8" s="112"/>
      <c r="F8" s="111"/>
      <c r="G8" s="110"/>
      <c r="H8" s="117" t="e">
        <f t="shared" ref="H8:H38" si="3">(25/F8)*I8</f>
        <v>#DIV/0!</v>
      </c>
      <c r="I8" s="117" t="e">
        <f t="shared" ref="I8:I38" si="4">(20*2)/G8</f>
        <v>#DIV/0!</v>
      </c>
      <c r="J8" s="117">
        <f t="shared" ref="J8:J38" si="5">(G8*60)/(2*(F8-3))</f>
        <v>0</v>
      </c>
      <c r="K8" s="87" t="b">
        <f t="shared" si="0"/>
        <v>0</v>
      </c>
      <c r="L8" s="88" t="b">
        <f t="shared" si="1"/>
        <v>0</v>
      </c>
      <c r="M8" s="85"/>
      <c r="N8" s="85"/>
      <c r="O8" s="87"/>
      <c r="P8" s="87" t="s">
        <v>31</v>
      </c>
      <c r="Q8" s="87" t="s">
        <v>32</v>
      </c>
      <c r="R8" s="89"/>
      <c r="S8" s="87"/>
      <c r="T8" s="87" t="s">
        <v>31</v>
      </c>
      <c r="U8" s="90" t="s">
        <v>32</v>
      </c>
    </row>
    <row r="9" spans="1:26" x14ac:dyDescent="0.2">
      <c r="A9" s="108"/>
      <c r="B9" s="118">
        <f t="shared" si="2"/>
        <v>0</v>
      </c>
      <c r="C9" s="109"/>
      <c r="D9" s="109"/>
      <c r="E9" s="112"/>
      <c r="F9" s="111"/>
      <c r="G9" s="110"/>
      <c r="H9" s="117" t="e">
        <f t="shared" si="3"/>
        <v>#DIV/0!</v>
      </c>
      <c r="I9" s="117" t="e">
        <f t="shared" si="4"/>
        <v>#DIV/0!</v>
      </c>
      <c r="J9" s="117">
        <f t="shared" si="5"/>
        <v>0</v>
      </c>
      <c r="K9" s="87" t="b">
        <f t="shared" si="0"/>
        <v>0</v>
      </c>
      <c r="L9" s="88" t="b">
        <f t="shared" si="1"/>
        <v>0</v>
      </c>
      <c r="M9" s="85"/>
      <c r="N9" s="85"/>
      <c r="O9" s="87">
        <v>0.2</v>
      </c>
      <c r="P9" s="87">
        <v>1</v>
      </c>
      <c r="Q9" s="87">
        <v>1</v>
      </c>
      <c r="R9" s="89"/>
      <c r="S9" s="87">
        <v>13</v>
      </c>
      <c r="T9" s="87">
        <v>10</v>
      </c>
      <c r="U9" s="90">
        <v>10</v>
      </c>
    </row>
    <row r="10" spans="1:26" x14ac:dyDescent="0.2">
      <c r="A10" s="108"/>
      <c r="B10" s="118">
        <f t="shared" si="2"/>
        <v>0</v>
      </c>
      <c r="C10" s="109"/>
      <c r="D10" s="109"/>
      <c r="E10" s="112"/>
      <c r="F10" s="111"/>
      <c r="G10" s="110"/>
      <c r="H10" s="117" t="e">
        <f t="shared" si="3"/>
        <v>#DIV/0!</v>
      </c>
      <c r="I10" s="117" t="e">
        <f t="shared" si="4"/>
        <v>#DIV/0!</v>
      </c>
      <c r="J10" s="117">
        <f t="shared" si="5"/>
        <v>0</v>
      </c>
      <c r="K10" s="87" t="b">
        <f t="shared" si="0"/>
        <v>0</v>
      </c>
      <c r="L10" s="88" t="b">
        <f t="shared" si="1"/>
        <v>0</v>
      </c>
      <c r="M10" s="85"/>
      <c r="N10" s="85"/>
      <c r="O10" s="87">
        <v>0.3</v>
      </c>
      <c r="P10" s="87">
        <v>1</v>
      </c>
      <c r="Q10" s="87">
        <v>1</v>
      </c>
      <c r="R10" s="89"/>
      <c r="S10" s="87">
        <v>14</v>
      </c>
      <c r="T10" s="87">
        <v>10</v>
      </c>
      <c r="U10" s="90">
        <v>10</v>
      </c>
    </row>
    <row r="11" spans="1:26" x14ac:dyDescent="0.2">
      <c r="A11" s="108"/>
      <c r="B11" s="118">
        <f t="shared" si="2"/>
        <v>0</v>
      </c>
      <c r="C11" s="109"/>
      <c r="D11" s="109"/>
      <c r="E11" s="112"/>
      <c r="F11" s="111"/>
      <c r="G11" s="110"/>
      <c r="H11" s="117" t="e">
        <f t="shared" si="3"/>
        <v>#DIV/0!</v>
      </c>
      <c r="I11" s="117" t="e">
        <f t="shared" si="4"/>
        <v>#DIV/0!</v>
      </c>
      <c r="J11" s="117">
        <f t="shared" si="5"/>
        <v>0</v>
      </c>
      <c r="K11" s="87" t="b">
        <f>IF(E11="F",VLOOKUP(H11,barèmeIN,2,TRUE),IF(E11="G",VLOOKUP(H11,barèmeIN,3,TRUE)))</f>
        <v>0</v>
      </c>
      <c r="L11" s="88" t="b">
        <f t="shared" si="1"/>
        <v>0</v>
      </c>
      <c r="M11" s="85"/>
      <c r="N11" s="85"/>
      <c r="O11" s="87">
        <v>0.4</v>
      </c>
      <c r="P11" s="87">
        <v>1</v>
      </c>
      <c r="Q11" s="87">
        <v>1</v>
      </c>
      <c r="R11" s="89"/>
      <c r="S11" s="87">
        <v>15</v>
      </c>
      <c r="T11" s="87">
        <v>10</v>
      </c>
      <c r="U11" s="90">
        <v>10</v>
      </c>
    </row>
    <row r="12" spans="1:26" x14ac:dyDescent="0.2">
      <c r="A12" s="108"/>
      <c r="B12" s="118">
        <f t="shared" si="2"/>
        <v>0</v>
      </c>
      <c r="C12" s="109"/>
      <c r="D12" s="109"/>
      <c r="E12" s="112"/>
      <c r="F12" s="111"/>
      <c r="G12" s="110"/>
      <c r="H12" s="117" t="e">
        <f t="shared" si="3"/>
        <v>#DIV/0!</v>
      </c>
      <c r="I12" s="117" t="e">
        <f t="shared" si="4"/>
        <v>#DIV/0!</v>
      </c>
      <c r="J12" s="117">
        <f t="shared" si="5"/>
        <v>0</v>
      </c>
      <c r="K12" s="87" t="b">
        <f>IF(E12="F",VLOOKUP(H12,barèmeIN,2,TRUE),IF(E12="G",VLOOKUP(H12,barèmeIN,3,TRUE)))</f>
        <v>0</v>
      </c>
      <c r="L12" s="88" t="b">
        <f t="shared" si="1"/>
        <v>0</v>
      </c>
      <c r="M12" s="85"/>
      <c r="N12" s="85"/>
      <c r="O12" s="87">
        <v>0.5</v>
      </c>
      <c r="P12" s="87">
        <v>1</v>
      </c>
      <c r="Q12" s="87">
        <v>1</v>
      </c>
      <c r="R12" s="89"/>
      <c r="S12" s="87">
        <v>16</v>
      </c>
      <c r="T12" s="87">
        <v>10</v>
      </c>
      <c r="U12" s="90">
        <v>10</v>
      </c>
    </row>
    <row r="13" spans="1:26" x14ac:dyDescent="0.2">
      <c r="A13" s="108"/>
      <c r="B13" s="118">
        <f t="shared" si="2"/>
        <v>0</v>
      </c>
      <c r="C13" s="109"/>
      <c r="D13" s="109"/>
      <c r="E13" s="112"/>
      <c r="F13" s="111"/>
      <c r="G13" s="110"/>
      <c r="H13" s="117" t="e">
        <f t="shared" si="3"/>
        <v>#DIV/0!</v>
      </c>
      <c r="I13" s="117" t="e">
        <f t="shared" si="4"/>
        <v>#DIV/0!</v>
      </c>
      <c r="J13" s="117">
        <f t="shared" si="5"/>
        <v>0</v>
      </c>
      <c r="K13" s="87" t="b">
        <f t="shared" si="0"/>
        <v>0</v>
      </c>
      <c r="L13" s="88" t="b">
        <f t="shared" si="1"/>
        <v>0</v>
      </c>
      <c r="M13" s="85"/>
      <c r="N13" s="85"/>
      <c r="O13" s="87">
        <v>0.6</v>
      </c>
      <c r="P13" s="87">
        <v>1.5</v>
      </c>
      <c r="Q13" s="87">
        <v>1.5</v>
      </c>
      <c r="R13" s="89"/>
      <c r="S13" s="87">
        <v>17</v>
      </c>
      <c r="T13" s="87">
        <v>10</v>
      </c>
      <c r="U13" s="90">
        <v>10</v>
      </c>
    </row>
    <row r="14" spans="1:26" x14ac:dyDescent="0.2">
      <c r="A14" s="108"/>
      <c r="B14" s="118">
        <f t="shared" si="2"/>
        <v>0</v>
      </c>
      <c r="C14" s="109"/>
      <c r="D14" s="109"/>
      <c r="E14" s="112"/>
      <c r="F14" s="111"/>
      <c r="G14" s="110"/>
      <c r="H14" s="117" t="e">
        <f t="shared" si="3"/>
        <v>#DIV/0!</v>
      </c>
      <c r="I14" s="117" t="e">
        <f t="shared" si="4"/>
        <v>#DIV/0!</v>
      </c>
      <c r="J14" s="117">
        <f t="shared" si="5"/>
        <v>0</v>
      </c>
      <c r="K14" s="87" t="b">
        <f t="shared" si="0"/>
        <v>0</v>
      </c>
      <c r="L14" s="88" t="b">
        <f t="shared" si="1"/>
        <v>0</v>
      </c>
      <c r="M14" s="85"/>
      <c r="N14" s="85"/>
      <c r="O14" s="87">
        <v>0.7</v>
      </c>
      <c r="P14" s="87">
        <v>2</v>
      </c>
      <c r="Q14" s="87">
        <v>2</v>
      </c>
      <c r="R14" s="89"/>
      <c r="S14" s="87">
        <v>18</v>
      </c>
      <c r="T14" s="87">
        <v>10</v>
      </c>
      <c r="U14" s="90">
        <v>10</v>
      </c>
    </row>
    <row r="15" spans="1:26" x14ac:dyDescent="0.2">
      <c r="A15" s="108"/>
      <c r="B15" s="118">
        <f t="shared" si="2"/>
        <v>0</v>
      </c>
      <c r="C15" s="109"/>
      <c r="D15" s="109"/>
      <c r="E15" s="112"/>
      <c r="F15" s="111"/>
      <c r="G15" s="110"/>
      <c r="H15" s="117" t="e">
        <f t="shared" si="3"/>
        <v>#DIV/0!</v>
      </c>
      <c r="I15" s="117" t="e">
        <f t="shared" si="4"/>
        <v>#DIV/0!</v>
      </c>
      <c r="J15" s="117">
        <f t="shared" si="5"/>
        <v>0</v>
      </c>
      <c r="K15" s="87" t="b">
        <f t="shared" si="0"/>
        <v>0</v>
      </c>
      <c r="L15" s="88" t="b">
        <f t="shared" si="1"/>
        <v>0</v>
      </c>
      <c r="M15" s="85"/>
      <c r="N15" s="85"/>
      <c r="O15" s="87">
        <v>0.8</v>
      </c>
      <c r="P15" s="87">
        <v>3</v>
      </c>
      <c r="Q15" s="87">
        <v>3</v>
      </c>
      <c r="R15" s="89"/>
      <c r="S15" s="87">
        <v>19</v>
      </c>
      <c r="T15" s="87">
        <v>10</v>
      </c>
      <c r="U15" s="90">
        <v>10</v>
      </c>
    </row>
    <row r="16" spans="1:26" x14ac:dyDescent="0.2">
      <c r="A16" s="108"/>
      <c r="B16" s="118">
        <f t="shared" si="2"/>
        <v>0</v>
      </c>
      <c r="C16" s="109"/>
      <c r="D16" s="109"/>
      <c r="E16" s="112"/>
      <c r="F16" s="111"/>
      <c r="G16" s="110"/>
      <c r="H16" s="117" t="e">
        <f t="shared" si="3"/>
        <v>#DIV/0!</v>
      </c>
      <c r="I16" s="117" t="e">
        <f t="shared" si="4"/>
        <v>#DIV/0!</v>
      </c>
      <c r="J16" s="117">
        <f t="shared" si="5"/>
        <v>0</v>
      </c>
      <c r="K16" s="87" t="b">
        <f t="shared" si="0"/>
        <v>0</v>
      </c>
      <c r="L16" s="88" t="b">
        <f t="shared" si="1"/>
        <v>0</v>
      </c>
      <c r="M16" s="85"/>
      <c r="N16" s="85"/>
      <c r="O16" s="87">
        <v>0.9</v>
      </c>
      <c r="P16" s="87">
        <v>4</v>
      </c>
      <c r="Q16" s="87">
        <v>4</v>
      </c>
      <c r="R16" s="89"/>
      <c r="S16" s="87">
        <v>20</v>
      </c>
      <c r="T16" s="87">
        <v>10</v>
      </c>
      <c r="U16" s="90">
        <v>10</v>
      </c>
    </row>
    <row r="17" spans="1:27" x14ac:dyDescent="0.2">
      <c r="A17" s="108"/>
      <c r="B17" s="118">
        <f t="shared" si="2"/>
        <v>0</v>
      </c>
      <c r="C17" s="109"/>
      <c r="D17" s="109"/>
      <c r="E17" s="112"/>
      <c r="F17" s="111"/>
      <c r="G17" s="110"/>
      <c r="H17" s="117" t="e">
        <f t="shared" si="3"/>
        <v>#DIV/0!</v>
      </c>
      <c r="I17" s="117" t="e">
        <f t="shared" si="4"/>
        <v>#DIV/0!</v>
      </c>
      <c r="J17" s="117">
        <f t="shared" si="5"/>
        <v>0</v>
      </c>
      <c r="K17" s="87" t="b">
        <f t="shared" si="0"/>
        <v>0</v>
      </c>
      <c r="L17" s="88" t="b">
        <f t="shared" si="1"/>
        <v>0</v>
      </c>
      <c r="M17" s="85"/>
      <c r="N17" s="85"/>
      <c r="O17" s="87">
        <v>1</v>
      </c>
      <c r="P17" s="87">
        <v>5</v>
      </c>
      <c r="Q17" s="87">
        <v>4.5</v>
      </c>
      <c r="R17" s="89"/>
      <c r="S17" s="87">
        <v>21</v>
      </c>
      <c r="T17" s="87">
        <v>10</v>
      </c>
      <c r="U17" s="90">
        <v>10</v>
      </c>
    </row>
    <row r="18" spans="1:27" x14ac:dyDescent="0.2">
      <c r="A18" s="108"/>
      <c r="B18" s="118">
        <f t="shared" si="2"/>
        <v>0</v>
      </c>
      <c r="C18" s="109"/>
      <c r="D18" s="109"/>
      <c r="E18" s="112"/>
      <c r="F18" s="111"/>
      <c r="G18" s="110"/>
      <c r="H18" s="117" t="e">
        <f t="shared" si="3"/>
        <v>#DIV/0!</v>
      </c>
      <c r="I18" s="117" t="e">
        <f t="shared" si="4"/>
        <v>#DIV/0!</v>
      </c>
      <c r="J18" s="117">
        <f t="shared" si="5"/>
        <v>0</v>
      </c>
      <c r="K18" s="87" t="b">
        <f t="shared" si="0"/>
        <v>0</v>
      </c>
      <c r="L18" s="88" t="b">
        <f t="shared" si="1"/>
        <v>0</v>
      </c>
      <c r="M18" s="85"/>
      <c r="N18" s="85"/>
      <c r="O18" s="87">
        <v>1.1000000000000001</v>
      </c>
      <c r="P18" s="87">
        <v>5.5</v>
      </c>
      <c r="Q18" s="87">
        <v>5</v>
      </c>
      <c r="R18" s="89"/>
      <c r="S18" s="87">
        <v>22</v>
      </c>
      <c r="T18" s="87">
        <v>10</v>
      </c>
      <c r="U18" s="90">
        <v>10</v>
      </c>
    </row>
    <row r="19" spans="1:27" x14ac:dyDescent="0.2">
      <c r="A19" s="108"/>
      <c r="B19" s="118">
        <f t="shared" si="2"/>
        <v>0</v>
      </c>
      <c r="C19" s="109"/>
      <c r="D19" s="109"/>
      <c r="E19" s="112"/>
      <c r="F19" s="111"/>
      <c r="G19" s="110"/>
      <c r="H19" s="117" t="e">
        <f t="shared" si="3"/>
        <v>#DIV/0!</v>
      </c>
      <c r="I19" s="117" t="e">
        <f t="shared" si="4"/>
        <v>#DIV/0!</v>
      </c>
      <c r="J19" s="117">
        <f t="shared" si="5"/>
        <v>0</v>
      </c>
      <c r="K19" s="87" t="b">
        <f t="shared" si="0"/>
        <v>0</v>
      </c>
      <c r="L19" s="88" t="b">
        <f t="shared" si="1"/>
        <v>0</v>
      </c>
      <c r="M19" s="85"/>
      <c r="N19" s="85"/>
      <c r="O19" s="87">
        <v>1.2</v>
      </c>
      <c r="P19" s="87">
        <v>6</v>
      </c>
      <c r="Q19" s="87">
        <v>5.5</v>
      </c>
      <c r="R19" s="89"/>
      <c r="S19" s="87">
        <v>23</v>
      </c>
      <c r="T19" s="87">
        <v>10</v>
      </c>
      <c r="U19" s="90">
        <v>9.5</v>
      </c>
    </row>
    <row r="20" spans="1:27" x14ac:dyDescent="0.2">
      <c r="A20" s="108"/>
      <c r="B20" s="118">
        <f t="shared" si="2"/>
        <v>0</v>
      </c>
      <c r="C20" s="109"/>
      <c r="D20" s="109"/>
      <c r="E20" s="112"/>
      <c r="F20" s="111"/>
      <c r="G20" s="110"/>
      <c r="H20" s="117" t="e">
        <f t="shared" si="3"/>
        <v>#DIV/0!</v>
      </c>
      <c r="I20" s="117" t="e">
        <f t="shared" si="4"/>
        <v>#DIV/0!</v>
      </c>
      <c r="J20" s="117">
        <f t="shared" si="5"/>
        <v>0</v>
      </c>
      <c r="K20" s="87" t="b">
        <f t="shared" si="0"/>
        <v>0</v>
      </c>
      <c r="L20" s="88" t="b">
        <f t="shared" si="1"/>
        <v>0</v>
      </c>
      <c r="M20" s="85"/>
      <c r="N20" s="85"/>
      <c r="O20" s="87">
        <v>1.3</v>
      </c>
      <c r="P20" s="87">
        <v>6.5</v>
      </c>
      <c r="Q20" s="87">
        <v>6</v>
      </c>
      <c r="R20" s="89"/>
      <c r="S20" s="87">
        <v>24</v>
      </c>
      <c r="T20" s="87">
        <v>10</v>
      </c>
      <c r="U20" s="90">
        <v>9</v>
      </c>
    </row>
    <row r="21" spans="1:27" x14ac:dyDescent="0.2">
      <c r="A21" s="108"/>
      <c r="B21" s="118">
        <f t="shared" si="2"/>
        <v>0</v>
      </c>
      <c r="C21" s="109"/>
      <c r="D21" s="109"/>
      <c r="E21" s="112"/>
      <c r="F21" s="111"/>
      <c r="G21" s="110"/>
      <c r="H21" s="117" t="e">
        <f t="shared" si="3"/>
        <v>#DIV/0!</v>
      </c>
      <c r="I21" s="117" t="e">
        <f t="shared" si="4"/>
        <v>#DIV/0!</v>
      </c>
      <c r="J21" s="117">
        <f t="shared" si="5"/>
        <v>0</v>
      </c>
      <c r="K21" s="87" t="b">
        <f t="shared" si="0"/>
        <v>0</v>
      </c>
      <c r="L21" s="88" t="b">
        <f t="shared" si="1"/>
        <v>0</v>
      </c>
      <c r="M21" s="85"/>
      <c r="N21" s="85"/>
      <c r="O21" s="87">
        <v>1.4</v>
      </c>
      <c r="P21" s="87">
        <v>7</v>
      </c>
      <c r="Q21" s="87">
        <v>6.5</v>
      </c>
      <c r="R21" s="89"/>
      <c r="S21" s="87">
        <v>25</v>
      </c>
      <c r="T21" s="87">
        <v>10</v>
      </c>
      <c r="U21" s="90">
        <v>8.5</v>
      </c>
    </row>
    <row r="22" spans="1:27" x14ac:dyDescent="0.2">
      <c r="A22" s="108"/>
      <c r="B22" s="118">
        <f t="shared" si="2"/>
        <v>0</v>
      </c>
      <c r="C22" s="109"/>
      <c r="D22" s="109"/>
      <c r="E22" s="112"/>
      <c r="F22" s="111"/>
      <c r="G22" s="110"/>
      <c r="H22" s="117" t="e">
        <f t="shared" si="3"/>
        <v>#DIV/0!</v>
      </c>
      <c r="I22" s="117" t="e">
        <f t="shared" si="4"/>
        <v>#DIV/0!</v>
      </c>
      <c r="J22" s="117">
        <f t="shared" si="5"/>
        <v>0</v>
      </c>
      <c r="K22" s="87" t="b">
        <f t="shared" si="0"/>
        <v>0</v>
      </c>
      <c r="L22" s="88" t="b">
        <f t="shared" si="1"/>
        <v>0</v>
      </c>
      <c r="M22" s="85"/>
      <c r="N22" s="85"/>
      <c r="O22" s="87">
        <v>1.5</v>
      </c>
      <c r="P22" s="87">
        <v>7.5</v>
      </c>
      <c r="Q22" s="87">
        <v>7</v>
      </c>
      <c r="R22" s="89"/>
      <c r="S22" s="87">
        <v>26</v>
      </c>
      <c r="T22" s="87">
        <v>9</v>
      </c>
      <c r="U22" s="90">
        <v>8</v>
      </c>
    </row>
    <row r="23" spans="1:27" x14ac:dyDescent="0.2">
      <c r="A23" s="108"/>
      <c r="B23" s="118">
        <f t="shared" si="2"/>
        <v>0</v>
      </c>
      <c r="C23" s="109"/>
      <c r="D23" s="109"/>
      <c r="E23" s="112"/>
      <c r="F23" s="111"/>
      <c r="G23" s="110"/>
      <c r="H23" s="117" t="e">
        <f t="shared" si="3"/>
        <v>#DIV/0!</v>
      </c>
      <c r="I23" s="117" t="e">
        <f t="shared" si="4"/>
        <v>#DIV/0!</v>
      </c>
      <c r="J23" s="117">
        <f t="shared" si="5"/>
        <v>0</v>
      </c>
      <c r="K23" s="87" t="b">
        <f t="shared" si="0"/>
        <v>0</v>
      </c>
      <c r="L23" s="88" t="b">
        <f t="shared" si="1"/>
        <v>0</v>
      </c>
      <c r="M23" s="85"/>
      <c r="N23" s="85"/>
      <c r="O23" s="87">
        <v>1.6</v>
      </c>
      <c r="P23" s="87">
        <v>8</v>
      </c>
      <c r="Q23" s="87">
        <v>7.5</v>
      </c>
      <c r="R23" s="89"/>
      <c r="S23" s="87">
        <v>27</v>
      </c>
      <c r="T23" s="87">
        <v>8</v>
      </c>
      <c r="U23" s="90">
        <v>7.5</v>
      </c>
    </row>
    <row r="24" spans="1:27" x14ac:dyDescent="0.2">
      <c r="A24" s="108"/>
      <c r="B24" s="118">
        <f t="shared" si="2"/>
        <v>0</v>
      </c>
      <c r="C24" s="109"/>
      <c r="D24" s="109"/>
      <c r="E24" s="112"/>
      <c r="F24" s="111"/>
      <c r="G24" s="110"/>
      <c r="H24" s="117" t="e">
        <f t="shared" si="3"/>
        <v>#DIV/0!</v>
      </c>
      <c r="I24" s="117" t="e">
        <f t="shared" si="4"/>
        <v>#DIV/0!</v>
      </c>
      <c r="J24" s="117">
        <f t="shared" si="5"/>
        <v>0</v>
      </c>
      <c r="K24" s="87" t="b">
        <f t="shared" si="0"/>
        <v>0</v>
      </c>
      <c r="L24" s="88" t="b">
        <f t="shared" si="1"/>
        <v>0</v>
      </c>
      <c r="M24" s="85"/>
      <c r="N24" s="85"/>
      <c r="O24" s="87">
        <v>1.7</v>
      </c>
      <c r="P24" s="87">
        <v>8.5</v>
      </c>
      <c r="Q24" s="87">
        <v>8</v>
      </c>
      <c r="R24" s="89"/>
      <c r="S24" s="87">
        <v>28</v>
      </c>
      <c r="T24" s="87">
        <v>7</v>
      </c>
      <c r="U24" s="90">
        <v>7</v>
      </c>
    </row>
    <row r="25" spans="1:27" x14ac:dyDescent="0.2">
      <c r="A25" s="108"/>
      <c r="B25" s="118">
        <f t="shared" si="2"/>
        <v>0</v>
      </c>
      <c r="C25" s="109"/>
      <c r="D25" s="109"/>
      <c r="E25" s="112"/>
      <c r="F25" s="111"/>
      <c r="G25" s="110"/>
      <c r="H25" s="117" t="e">
        <f t="shared" si="3"/>
        <v>#DIV/0!</v>
      </c>
      <c r="I25" s="117" t="e">
        <f t="shared" si="4"/>
        <v>#DIV/0!</v>
      </c>
      <c r="J25" s="117">
        <f t="shared" si="5"/>
        <v>0</v>
      </c>
      <c r="K25" s="87" t="b">
        <f t="shared" si="0"/>
        <v>0</v>
      </c>
      <c r="L25" s="88" t="b">
        <f t="shared" si="1"/>
        <v>0</v>
      </c>
      <c r="M25" s="85"/>
      <c r="N25" s="85"/>
      <c r="O25" s="87">
        <v>1.8</v>
      </c>
      <c r="P25" s="87">
        <v>9</v>
      </c>
      <c r="Q25" s="87">
        <v>8.5</v>
      </c>
      <c r="R25" s="89"/>
      <c r="S25" s="87">
        <v>29</v>
      </c>
      <c r="T25" s="87">
        <v>6.5</v>
      </c>
      <c r="U25" s="90">
        <v>6.5</v>
      </c>
    </row>
    <row r="26" spans="1:27" x14ac:dyDescent="0.2">
      <c r="A26" s="108"/>
      <c r="B26" s="118">
        <f t="shared" si="2"/>
        <v>0</v>
      </c>
      <c r="C26" s="109"/>
      <c r="D26" s="109"/>
      <c r="E26" s="112"/>
      <c r="F26" s="111"/>
      <c r="G26" s="110"/>
      <c r="H26" s="117" t="e">
        <f t="shared" si="3"/>
        <v>#DIV/0!</v>
      </c>
      <c r="I26" s="117" t="e">
        <f t="shared" si="4"/>
        <v>#DIV/0!</v>
      </c>
      <c r="J26" s="117">
        <f t="shared" si="5"/>
        <v>0</v>
      </c>
      <c r="K26" s="87" t="b">
        <f t="shared" si="0"/>
        <v>0</v>
      </c>
      <c r="L26" s="88" t="b">
        <f t="shared" si="1"/>
        <v>0</v>
      </c>
      <c r="M26" s="85"/>
      <c r="N26" s="85"/>
      <c r="O26" s="87">
        <v>1.9</v>
      </c>
      <c r="P26" s="87">
        <v>9.5</v>
      </c>
      <c r="Q26" s="87">
        <v>9</v>
      </c>
      <c r="R26" s="89"/>
      <c r="S26" s="87">
        <v>30</v>
      </c>
      <c r="T26" s="87">
        <v>6</v>
      </c>
      <c r="U26" s="90">
        <v>6</v>
      </c>
    </row>
    <row r="27" spans="1:27" x14ac:dyDescent="0.2">
      <c r="A27" s="108"/>
      <c r="B27" s="118">
        <f t="shared" si="2"/>
        <v>0</v>
      </c>
      <c r="C27" s="109"/>
      <c r="D27" s="109"/>
      <c r="E27" s="112"/>
      <c r="F27" s="111"/>
      <c r="G27" s="110"/>
      <c r="H27" s="117" t="e">
        <f t="shared" si="3"/>
        <v>#DIV/0!</v>
      </c>
      <c r="I27" s="117" t="e">
        <f t="shared" si="4"/>
        <v>#DIV/0!</v>
      </c>
      <c r="J27" s="117">
        <f t="shared" si="5"/>
        <v>0</v>
      </c>
      <c r="K27" s="87" t="b">
        <f t="shared" si="0"/>
        <v>0</v>
      </c>
      <c r="L27" s="88" t="b">
        <f t="shared" si="1"/>
        <v>0</v>
      </c>
      <c r="M27" s="85"/>
      <c r="N27" s="85"/>
      <c r="O27" s="87">
        <v>2</v>
      </c>
      <c r="P27" s="87">
        <v>10</v>
      </c>
      <c r="Q27" s="87">
        <v>9.5</v>
      </c>
      <c r="R27" s="89"/>
      <c r="S27" s="87">
        <v>31</v>
      </c>
      <c r="T27" s="87">
        <v>5.5</v>
      </c>
      <c r="U27" s="90">
        <v>5.5</v>
      </c>
    </row>
    <row r="28" spans="1:27" x14ac:dyDescent="0.2">
      <c r="A28" s="108"/>
      <c r="B28" s="118">
        <f t="shared" si="2"/>
        <v>0</v>
      </c>
      <c r="C28" s="109"/>
      <c r="D28" s="109"/>
      <c r="E28" s="112"/>
      <c r="F28" s="111"/>
      <c r="G28" s="110"/>
      <c r="H28" s="117" t="e">
        <f t="shared" si="3"/>
        <v>#DIV/0!</v>
      </c>
      <c r="I28" s="117" t="e">
        <f t="shared" si="4"/>
        <v>#DIV/0!</v>
      </c>
      <c r="J28" s="117">
        <f t="shared" si="5"/>
        <v>0</v>
      </c>
      <c r="K28" s="87" t="b">
        <f t="shared" si="0"/>
        <v>0</v>
      </c>
      <c r="L28" s="88" t="b">
        <f t="shared" si="1"/>
        <v>0</v>
      </c>
      <c r="M28" s="85"/>
      <c r="N28" s="85"/>
      <c r="O28" s="87">
        <v>2.1</v>
      </c>
      <c r="P28" s="87">
        <v>10</v>
      </c>
      <c r="Q28" s="87">
        <v>9.5</v>
      </c>
      <c r="R28" s="89"/>
      <c r="S28" s="87">
        <v>32</v>
      </c>
      <c r="T28" s="87">
        <v>5.5</v>
      </c>
      <c r="U28" s="90">
        <v>5.5</v>
      </c>
    </row>
    <row r="29" spans="1:27" x14ac:dyDescent="0.2">
      <c r="A29" s="108"/>
      <c r="B29" s="118">
        <f t="shared" si="2"/>
        <v>0</v>
      </c>
      <c r="C29" s="109"/>
      <c r="D29" s="109"/>
      <c r="E29" s="112"/>
      <c r="F29" s="111"/>
      <c r="G29" s="110"/>
      <c r="H29" s="117" t="e">
        <f t="shared" si="3"/>
        <v>#DIV/0!</v>
      </c>
      <c r="I29" s="117" t="e">
        <f t="shared" si="4"/>
        <v>#DIV/0!</v>
      </c>
      <c r="J29" s="117">
        <f t="shared" si="5"/>
        <v>0</v>
      </c>
      <c r="K29" s="87" t="b">
        <f t="shared" si="0"/>
        <v>0</v>
      </c>
      <c r="L29" s="88" t="b">
        <f t="shared" si="1"/>
        <v>0</v>
      </c>
      <c r="M29" s="85"/>
      <c r="N29" s="85"/>
      <c r="O29" s="87">
        <v>2.2000000000000002</v>
      </c>
      <c r="P29" s="87">
        <v>10</v>
      </c>
      <c r="Q29" s="87">
        <v>10</v>
      </c>
      <c r="R29" s="89"/>
      <c r="S29" s="87">
        <v>33</v>
      </c>
      <c r="T29" s="87">
        <v>5</v>
      </c>
      <c r="U29" s="90">
        <v>5</v>
      </c>
    </row>
    <row r="30" spans="1:27" x14ac:dyDescent="0.2">
      <c r="A30" s="108"/>
      <c r="B30" s="118">
        <f t="shared" si="2"/>
        <v>0</v>
      </c>
      <c r="C30" s="109"/>
      <c r="D30" s="109"/>
      <c r="E30" s="112"/>
      <c r="F30" s="111"/>
      <c r="G30" s="110"/>
      <c r="H30" s="117" t="e">
        <f t="shared" si="3"/>
        <v>#DIV/0!</v>
      </c>
      <c r="I30" s="117" t="e">
        <f t="shared" si="4"/>
        <v>#DIV/0!</v>
      </c>
      <c r="J30" s="117">
        <f t="shared" si="5"/>
        <v>0</v>
      </c>
      <c r="K30" s="87" t="b">
        <f t="shared" si="0"/>
        <v>0</v>
      </c>
      <c r="L30" s="88" t="b">
        <f t="shared" si="1"/>
        <v>0</v>
      </c>
      <c r="M30" s="85"/>
      <c r="N30" s="85"/>
      <c r="O30" s="87">
        <v>2.2999999999999998</v>
      </c>
      <c r="P30" s="87">
        <v>10</v>
      </c>
      <c r="Q30" s="87">
        <v>10</v>
      </c>
      <c r="R30" s="89"/>
      <c r="S30" s="87">
        <v>34</v>
      </c>
      <c r="T30" s="87">
        <v>4.5</v>
      </c>
      <c r="U30" s="90">
        <v>4.5</v>
      </c>
    </row>
    <row r="31" spans="1:27" x14ac:dyDescent="0.2">
      <c r="A31" s="108"/>
      <c r="B31" s="118">
        <f t="shared" si="2"/>
        <v>0</v>
      </c>
      <c r="C31" s="109"/>
      <c r="D31" s="109"/>
      <c r="E31" s="112"/>
      <c r="F31" s="111"/>
      <c r="G31" s="110"/>
      <c r="H31" s="117" t="e">
        <f t="shared" si="3"/>
        <v>#DIV/0!</v>
      </c>
      <c r="I31" s="117" t="e">
        <f t="shared" si="4"/>
        <v>#DIV/0!</v>
      </c>
      <c r="J31" s="117">
        <f t="shared" si="5"/>
        <v>0</v>
      </c>
      <c r="K31" s="87" t="b">
        <f t="shared" si="0"/>
        <v>0</v>
      </c>
      <c r="L31" s="88" t="b">
        <f t="shared" si="1"/>
        <v>0</v>
      </c>
      <c r="M31" s="85"/>
      <c r="N31" s="85"/>
      <c r="O31" s="87">
        <v>2.4</v>
      </c>
      <c r="P31" s="87">
        <v>10</v>
      </c>
      <c r="Q31" s="87">
        <v>10</v>
      </c>
      <c r="R31" s="89"/>
      <c r="S31" s="87">
        <v>35</v>
      </c>
      <c r="T31" s="87">
        <v>4</v>
      </c>
      <c r="U31" s="90">
        <v>4</v>
      </c>
    </row>
    <row r="32" spans="1:27" x14ac:dyDescent="0.2">
      <c r="A32" s="108"/>
      <c r="B32" s="118">
        <f t="shared" si="2"/>
        <v>0</v>
      </c>
      <c r="C32" s="109"/>
      <c r="D32" s="109"/>
      <c r="E32" s="112"/>
      <c r="F32" s="111"/>
      <c r="G32" s="110"/>
      <c r="H32" s="117" t="e">
        <f t="shared" si="3"/>
        <v>#DIV/0!</v>
      </c>
      <c r="I32" s="117" t="e">
        <f t="shared" si="4"/>
        <v>#DIV/0!</v>
      </c>
      <c r="J32" s="117">
        <f t="shared" si="5"/>
        <v>0</v>
      </c>
      <c r="K32" s="87" t="b">
        <f t="shared" si="0"/>
        <v>0</v>
      </c>
      <c r="L32" s="88" t="b">
        <f t="shared" si="1"/>
        <v>0</v>
      </c>
      <c r="M32" s="85"/>
      <c r="N32" s="85"/>
      <c r="O32" s="87">
        <v>2.5</v>
      </c>
      <c r="P32" s="87">
        <v>10</v>
      </c>
      <c r="Q32" s="87">
        <v>10</v>
      </c>
      <c r="R32" s="89"/>
      <c r="S32" s="87">
        <v>36</v>
      </c>
      <c r="T32" s="87">
        <v>3.5</v>
      </c>
      <c r="U32" s="90">
        <v>3.5</v>
      </c>
      <c r="Z32" s="107"/>
      <c r="AA32" s="21"/>
    </row>
    <row r="33" spans="1:27" x14ac:dyDescent="0.2">
      <c r="A33" s="108"/>
      <c r="B33" s="118">
        <f t="shared" si="2"/>
        <v>0</v>
      </c>
      <c r="C33" s="109"/>
      <c r="D33" s="109"/>
      <c r="E33" s="112"/>
      <c r="F33" s="111"/>
      <c r="G33" s="110"/>
      <c r="H33" s="117" t="e">
        <f t="shared" si="3"/>
        <v>#DIV/0!</v>
      </c>
      <c r="I33" s="117" t="e">
        <f t="shared" si="4"/>
        <v>#DIV/0!</v>
      </c>
      <c r="J33" s="117">
        <f t="shared" si="5"/>
        <v>0</v>
      </c>
      <c r="K33" s="87" t="b">
        <f t="shared" si="0"/>
        <v>0</v>
      </c>
      <c r="L33" s="88" t="b">
        <f t="shared" si="1"/>
        <v>0</v>
      </c>
      <c r="M33" s="85"/>
      <c r="N33" s="85"/>
      <c r="O33" s="87">
        <v>2.6</v>
      </c>
      <c r="P33" s="87">
        <v>10</v>
      </c>
      <c r="Q33" s="87">
        <v>10</v>
      </c>
      <c r="R33" s="89"/>
      <c r="S33" s="87">
        <v>37</v>
      </c>
      <c r="T33" s="87">
        <v>3</v>
      </c>
      <c r="U33" s="90">
        <v>3</v>
      </c>
      <c r="Z33" s="107"/>
      <c r="AA33" s="21"/>
    </row>
    <row r="34" spans="1:27" x14ac:dyDescent="0.2">
      <c r="A34" s="108"/>
      <c r="B34" s="118">
        <f t="shared" si="2"/>
        <v>0</v>
      </c>
      <c r="C34" s="109"/>
      <c r="D34" s="109"/>
      <c r="E34" s="112"/>
      <c r="F34" s="111"/>
      <c r="G34" s="110"/>
      <c r="H34" s="117" t="e">
        <f t="shared" si="3"/>
        <v>#DIV/0!</v>
      </c>
      <c r="I34" s="117" t="e">
        <f t="shared" si="4"/>
        <v>#DIV/0!</v>
      </c>
      <c r="J34" s="117">
        <f t="shared" si="5"/>
        <v>0</v>
      </c>
      <c r="K34" s="87" t="b">
        <f t="shared" si="0"/>
        <v>0</v>
      </c>
      <c r="L34" s="88" t="b">
        <f t="shared" si="1"/>
        <v>0</v>
      </c>
      <c r="M34" s="85"/>
      <c r="N34" s="85"/>
      <c r="O34" s="87">
        <v>2.7</v>
      </c>
      <c r="P34" s="87">
        <v>10</v>
      </c>
      <c r="Q34" s="87">
        <v>10</v>
      </c>
      <c r="R34" s="89"/>
      <c r="S34" s="87">
        <v>38</v>
      </c>
      <c r="T34" s="87">
        <v>2.5</v>
      </c>
      <c r="U34" s="90">
        <v>2.5</v>
      </c>
      <c r="Z34" s="107"/>
      <c r="AA34" s="38"/>
    </row>
    <row r="35" spans="1:27" x14ac:dyDescent="0.2">
      <c r="A35" s="108"/>
      <c r="B35" s="118">
        <f t="shared" si="2"/>
        <v>0</v>
      </c>
      <c r="C35" s="109"/>
      <c r="D35" s="109"/>
      <c r="E35" s="112"/>
      <c r="F35" s="111"/>
      <c r="G35" s="110"/>
      <c r="H35" s="117" t="e">
        <f t="shared" si="3"/>
        <v>#DIV/0!</v>
      </c>
      <c r="I35" s="117" t="e">
        <f t="shared" si="4"/>
        <v>#DIV/0!</v>
      </c>
      <c r="J35" s="117">
        <f t="shared" si="5"/>
        <v>0</v>
      </c>
      <c r="K35" s="87" t="b">
        <f t="shared" ref="K35:K38" si="6">IF(E35="F",VLOOKUP(H35,barèmeIN,2,TRUE),IF(E35="G",VLOOKUP(H35,barèmeIN,3,TRUE)))</f>
        <v>0</v>
      </c>
      <c r="L35" s="88" t="b">
        <f t="shared" ref="L35:L38" si="7">IF(E35="F",VLOOKUP(F35,barèmetps,2,TRUE),IF(E35="G",VLOOKUP(F35,barèmetps,3,TRUE)))</f>
        <v>0</v>
      </c>
      <c r="M35" s="85"/>
      <c r="N35" s="85"/>
      <c r="O35" s="87"/>
      <c r="P35" s="87"/>
      <c r="Q35" s="87"/>
      <c r="R35" s="89"/>
      <c r="S35" s="87"/>
      <c r="T35" s="87"/>
      <c r="U35" s="90"/>
      <c r="Z35" s="107"/>
      <c r="AA35" s="38"/>
    </row>
    <row r="36" spans="1:27" x14ac:dyDescent="0.2">
      <c r="A36" s="108"/>
      <c r="B36" s="118">
        <f t="shared" si="2"/>
        <v>0</v>
      </c>
      <c r="C36" s="109"/>
      <c r="D36" s="109"/>
      <c r="E36" s="112"/>
      <c r="F36" s="111"/>
      <c r="G36" s="110"/>
      <c r="H36" s="117" t="e">
        <f t="shared" si="3"/>
        <v>#DIV/0!</v>
      </c>
      <c r="I36" s="117" t="e">
        <f t="shared" si="4"/>
        <v>#DIV/0!</v>
      </c>
      <c r="J36" s="117">
        <f t="shared" si="5"/>
        <v>0</v>
      </c>
      <c r="K36" s="87" t="b">
        <f t="shared" si="6"/>
        <v>0</v>
      </c>
      <c r="L36" s="88" t="b">
        <f t="shared" si="7"/>
        <v>0</v>
      </c>
      <c r="M36" s="85"/>
      <c r="N36" s="85"/>
      <c r="O36" s="87"/>
      <c r="P36" s="87"/>
      <c r="Q36" s="87"/>
      <c r="R36" s="89"/>
      <c r="S36" s="87"/>
      <c r="T36" s="87"/>
      <c r="U36" s="90"/>
      <c r="Z36" s="107"/>
      <c r="AA36" s="38"/>
    </row>
    <row r="37" spans="1:27" x14ac:dyDescent="0.2">
      <c r="A37" s="108"/>
      <c r="B37" s="118">
        <f t="shared" si="2"/>
        <v>0</v>
      </c>
      <c r="C37" s="109"/>
      <c r="D37" s="109"/>
      <c r="E37" s="112"/>
      <c r="F37" s="111"/>
      <c r="G37" s="110"/>
      <c r="H37" s="117" t="e">
        <f t="shared" si="3"/>
        <v>#DIV/0!</v>
      </c>
      <c r="I37" s="117" t="e">
        <f t="shared" si="4"/>
        <v>#DIV/0!</v>
      </c>
      <c r="J37" s="117">
        <f t="shared" si="5"/>
        <v>0</v>
      </c>
      <c r="K37" s="87" t="b">
        <f t="shared" si="6"/>
        <v>0</v>
      </c>
      <c r="L37" s="88" t="b">
        <f t="shared" si="7"/>
        <v>0</v>
      </c>
      <c r="M37" s="85"/>
      <c r="N37" s="85"/>
      <c r="O37" s="87"/>
      <c r="P37" s="87"/>
      <c r="Q37" s="87"/>
      <c r="R37" s="89"/>
      <c r="S37" s="87"/>
      <c r="T37" s="87"/>
      <c r="U37" s="90"/>
      <c r="Z37" s="107"/>
      <c r="AA37" s="38"/>
    </row>
    <row r="38" spans="1:27" x14ac:dyDescent="0.2">
      <c r="A38" s="108"/>
      <c r="B38" s="118">
        <f t="shared" si="2"/>
        <v>0</v>
      </c>
      <c r="C38" s="109"/>
      <c r="D38" s="109"/>
      <c r="E38" s="110"/>
      <c r="F38" s="111"/>
      <c r="G38" s="110"/>
      <c r="H38" s="117" t="e">
        <f t="shared" si="3"/>
        <v>#DIV/0!</v>
      </c>
      <c r="I38" s="117" t="e">
        <f t="shared" si="4"/>
        <v>#DIV/0!</v>
      </c>
      <c r="J38" s="117">
        <f t="shared" si="5"/>
        <v>0</v>
      </c>
      <c r="K38" s="87" t="b">
        <f t="shared" si="6"/>
        <v>0</v>
      </c>
      <c r="L38" s="88" t="b">
        <f t="shared" si="7"/>
        <v>0</v>
      </c>
      <c r="M38" s="85"/>
      <c r="N38" s="85"/>
      <c r="O38" s="87">
        <v>2.8</v>
      </c>
      <c r="P38" s="87">
        <v>10</v>
      </c>
      <c r="Q38" s="87">
        <v>10</v>
      </c>
      <c r="R38" s="89"/>
      <c r="S38" s="87">
        <v>39</v>
      </c>
      <c r="T38" s="87">
        <v>2.5</v>
      </c>
      <c r="U38" s="90">
        <v>2.5</v>
      </c>
      <c r="Z38" s="107"/>
      <c r="AA38" s="38"/>
    </row>
    <row r="39" spans="1:27" x14ac:dyDescent="0.2">
      <c r="A39" s="93"/>
      <c r="B39" s="80"/>
      <c r="C39" s="95"/>
      <c r="D39" s="95"/>
      <c r="E39" s="96"/>
      <c r="F39" s="97"/>
      <c r="G39" s="96"/>
      <c r="H39" s="87"/>
      <c r="I39" s="87"/>
      <c r="J39" s="87"/>
      <c r="K39" s="87"/>
      <c r="L39" s="88"/>
      <c r="M39" s="85"/>
      <c r="N39" s="85"/>
      <c r="O39" s="87">
        <v>2.9</v>
      </c>
      <c r="P39" s="87">
        <v>10</v>
      </c>
      <c r="Q39" s="87">
        <v>10</v>
      </c>
      <c r="R39" s="89"/>
      <c r="S39" s="87">
        <v>40</v>
      </c>
      <c r="T39" s="87">
        <v>2</v>
      </c>
      <c r="U39" s="90">
        <v>2</v>
      </c>
    </row>
    <row r="40" spans="1:27" x14ac:dyDescent="0.2">
      <c r="A40" s="113"/>
      <c r="B40" s="118">
        <f>K40+L40</f>
        <v>0</v>
      </c>
      <c r="C40" s="114"/>
      <c r="D40" s="114"/>
      <c r="E40" s="110"/>
      <c r="F40" s="110"/>
      <c r="G40" s="110"/>
      <c r="H40" s="116" t="e">
        <f>(25*25*3600)/(F40*G40*2*1000)</f>
        <v>#DIV/0!</v>
      </c>
      <c r="I40" s="116" t="e">
        <f t="shared" ref="I40:I71" si="8">(20*2)/G40</f>
        <v>#DIV/0!</v>
      </c>
      <c r="J40" s="116">
        <f t="shared" ref="J40:J71" si="9">(G40*60)/(2*(F40-3))</f>
        <v>0</v>
      </c>
      <c r="K40" s="89" t="b">
        <f t="shared" ref="K40:K69" si="10">IF(E40="F",VLOOKUP(H40,barèmeIN,2,TRUE),IF(E40="G",VLOOKUP(H40,barèmeIN,3,TRUE)))</f>
        <v>0</v>
      </c>
      <c r="L40" s="85" t="b">
        <f t="shared" ref="L40:L69" si="11">IF(E40="F",VLOOKUP(F40,barèmetps,2,TRUE),IF(E40="G",VLOOKUP(F40,barèmetps,3,TRUE)))</f>
        <v>0</v>
      </c>
      <c r="M40" s="85"/>
      <c r="N40" s="85"/>
      <c r="O40" s="87">
        <v>3</v>
      </c>
      <c r="P40" s="87">
        <v>10</v>
      </c>
      <c r="Q40" s="87">
        <v>10</v>
      </c>
      <c r="R40" s="89"/>
      <c r="S40" s="87">
        <v>41</v>
      </c>
      <c r="T40" s="87">
        <v>1.5</v>
      </c>
      <c r="U40" s="90">
        <v>1.5</v>
      </c>
    </row>
    <row r="41" spans="1:27" x14ac:dyDescent="0.2">
      <c r="A41" s="113"/>
      <c r="B41" s="118">
        <f t="shared" ref="B41:B71" si="12">K41+L41</f>
        <v>0</v>
      </c>
      <c r="C41" s="114"/>
      <c r="D41" s="114"/>
      <c r="E41" s="110"/>
      <c r="F41" s="110"/>
      <c r="G41" s="110"/>
      <c r="H41" s="116" t="e">
        <f>(25*25*3600)/(F41*G41*2*1000)</f>
        <v>#DIV/0!</v>
      </c>
      <c r="I41" s="116" t="e">
        <f t="shared" si="8"/>
        <v>#DIV/0!</v>
      </c>
      <c r="J41" s="116">
        <f t="shared" si="9"/>
        <v>0</v>
      </c>
      <c r="K41" s="89" t="b">
        <f t="shared" si="10"/>
        <v>0</v>
      </c>
      <c r="L41" s="85" t="b">
        <f t="shared" si="11"/>
        <v>0</v>
      </c>
      <c r="M41" s="85"/>
      <c r="N41" s="85"/>
      <c r="O41" s="87">
        <v>3.1</v>
      </c>
      <c r="P41" s="87">
        <v>10</v>
      </c>
      <c r="Q41" s="87">
        <v>10</v>
      </c>
      <c r="R41" s="89"/>
      <c r="S41" s="87">
        <v>42</v>
      </c>
      <c r="T41" s="87">
        <v>1.5</v>
      </c>
      <c r="U41" s="90">
        <v>1.5</v>
      </c>
    </row>
    <row r="42" spans="1:27" x14ac:dyDescent="0.2">
      <c r="A42" s="113"/>
      <c r="B42" s="118">
        <f t="shared" si="12"/>
        <v>0</v>
      </c>
      <c r="C42" s="114"/>
      <c r="D42" s="114"/>
      <c r="E42" s="110"/>
      <c r="F42" s="110"/>
      <c r="G42" s="110"/>
      <c r="H42" s="116" t="e">
        <f t="shared" ref="H42:H67" si="13">(25*25*3600)/(F42*G42*2*1000)</f>
        <v>#DIV/0!</v>
      </c>
      <c r="I42" s="116" t="e">
        <f t="shared" si="8"/>
        <v>#DIV/0!</v>
      </c>
      <c r="J42" s="116">
        <f t="shared" si="9"/>
        <v>0</v>
      </c>
      <c r="K42" s="89" t="b">
        <f t="shared" si="10"/>
        <v>0</v>
      </c>
      <c r="L42" s="85" t="b">
        <f t="shared" si="11"/>
        <v>0</v>
      </c>
      <c r="M42" s="85"/>
      <c r="N42" s="85"/>
      <c r="O42" s="87">
        <v>3.2</v>
      </c>
      <c r="P42" s="87">
        <v>10</v>
      </c>
      <c r="Q42" s="87">
        <v>10</v>
      </c>
      <c r="R42" s="89"/>
      <c r="S42" s="87">
        <v>43</v>
      </c>
      <c r="T42" s="87">
        <v>1.5</v>
      </c>
      <c r="U42" s="90">
        <v>1.5</v>
      </c>
    </row>
    <row r="43" spans="1:27" x14ac:dyDescent="0.2">
      <c r="A43" s="113"/>
      <c r="B43" s="118">
        <f t="shared" si="12"/>
        <v>0</v>
      </c>
      <c r="C43" s="114"/>
      <c r="D43" s="114"/>
      <c r="E43" s="110"/>
      <c r="F43" s="110"/>
      <c r="G43" s="110"/>
      <c r="H43" s="116" t="e">
        <f t="shared" si="13"/>
        <v>#DIV/0!</v>
      </c>
      <c r="I43" s="116" t="e">
        <f t="shared" si="8"/>
        <v>#DIV/0!</v>
      </c>
      <c r="J43" s="116">
        <f t="shared" si="9"/>
        <v>0</v>
      </c>
      <c r="K43" s="89" t="b">
        <f t="shared" si="10"/>
        <v>0</v>
      </c>
      <c r="L43" s="85" t="b">
        <f t="shared" si="11"/>
        <v>0</v>
      </c>
      <c r="M43" s="85"/>
      <c r="N43" s="85"/>
      <c r="O43" s="87">
        <v>3.3</v>
      </c>
      <c r="P43" s="87">
        <v>10</v>
      </c>
      <c r="Q43" s="87">
        <v>10</v>
      </c>
      <c r="R43" s="89"/>
      <c r="S43" s="87">
        <v>44</v>
      </c>
      <c r="T43" s="87">
        <v>1.5</v>
      </c>
      <c r="U43" s="90">
        <v>1.5</v>
      </c>
    </row>
    <row r="44" spans="1:27" x14ac:dyDescent="0.2">
      <c r="A44" s="113"/>
      <c r="B44" s="118">
        <f t="shared" si="12"/>
        <v>0</v>
      </c>
      <c r="C44" s="114"/>
      <c r="D44" s="114"/>
      <c r="E44" s="110"/>
      <c r="F44" s="110"/>
      <c r="G44" s="110"/>
      <c r="H44" s="116" t="e">
        <f t="shared" si="13"/>
        <v>#DIV/0!</v>
      </c>
      <c r="I44" s="116" t="e">
        <f t="shared" si="8"/>
        <v>#DIV/0!</v>
      </c>
      <c r="J44" s="116">
        <f t="shared" si="9"/>
        <v>0</v>
      </c>
      <c r="K44" s="89" t="b">
        <f t="shared" si="10"/>
        <v>0</v>
      </c>
      <c r="L44" s="85" t="b">
        <f t="shared" si="11"/>
        <v>0</v>
      </c>
      <c r="M44" s="85"/>
      <c r="N44" s="85"/>
      <c r="O44" s="87">
        <v>3.4</v>
      </c>
      <c r="P44" s="87">
        <v>10</v>
      </c>
      <c r="Q44" s="87">
        <v>10</v>
      </c>
      <c r="R44" s="89"/>
      <c r="S44" s="87">
        <v>45</v>
      </c>
      <c r="T44" s="87">
        <v>1</v>
      </c>
      <c r="U44" s="90">
        <v>1</v>
      </c>
    </row>
    <row r="45" spans="1:27" x14ac:dyDescent="0.2">
      <c r="A45" s="113"/>
      <c r="B45" s="118">
        <f t="shared" si="12"/>
        <v>0</v>
      </c>
      <c r="C45" s="114"/>
      <c r="D45" s="114"/>
      <c r="E45" s="110"/>
      <c r="F45" s="110"/>
      <c r="G45" s="110"/>
      <c r="H45" s="116" t="e">
        <f t="shared" si="13"/>
        <v>#DIV/0!</v>
      </c>
      <c r="I45" s="116" t="e">
        <f t="shared" si="8"/>
        <v>#DIV/0!</v>
      </c>
      <c r="J45" s="116">
        <f t="shared" si="9"/>
        <v>0</v>
      </c>
      <c r="K45" s="89" t="b">
        <f t="shared" si="10"/>
        <v>0</v>
      </c>
      <c r="L45" s="85" t="b">
        <f t="shared" si="11"/>
        <v>0</v>
      </c>
      <c r="M45" s="85"/>
      <c r="N45" s="85"/>
      <c r="O45" s="87">
        <v>3.5</v>
      </c>
      <c r="P45" s="87">
        <v>10</v>
      </c>
      <c r="Q45" s="87">
        <v>10</v>
      </c>
      <c r="R45" s="89"/>
      <c r="S45" s="89"/>
      <c r="T45" s="89"/>
      <c r="U45" s="91"/>
    </row>
    <row r="46" spans="1:27" x14ac:dyDescent="0.2">
      <c r="A46" s="113"/>
      <c r="B46" s="118">
        <f t="shared" si="12"/>
        <v>0</v>
      </c>
      <c r="C46" s="114"/>
      <c r="D46" s="114"/>
      <c r="E46" s="110"/>
      <c r="F46" s="110"/>
      <c r="G46" s="110"/>
      <c r="H46" s="116" t="e">
        <f t="shared" si="13"/>
        <v>#DIV/0!</v>
      </c>
      <c r="I46" s="116" t="e">
        <f t="shared" si="8"/>
        <v>#DIV/0!</v>
      </c>
      <c r="J46" s="116">
        <f t="shared" si="9"/>
        <v>0</v>
      </c>
      <c r="K46" s="89" t="b">
        <f t="shared" si="10"/>
        <v>0</v>
      </c>
      <c r="L46" s="85" t="b">
        <f t="shared" si="11"/>
        <v>0</v>
      </c>
      <c r="M46" s="85"/>
      <c r="N46" s="85"/>
      <c r="O46" s="87">
        <v>3.6</v>
      </c>
      <c r="P46" s="87">
        <v>10</v>
      </c>
      <c r="Q46" s="87">
        <v>10</v>
      </c>
      <c r="R46" s="89"/>
      <c r="S46" s="89"/>
      <c r="T46" s="89"/>
      <c r="U46" s="91"/>
    </row>
    <row r="47" spans="1:27" x14ac:dyDescent="0.2">
      <c r="A47" s="113"/>
      <c r="B47" s="118">
        <f t="shared" si="12"/>
        <v>0</v>
      </c>
      <c r="C47" s="114"/>
      <c r="D47" s="114"/>
      <c r="E47" s="110"/>
      <c r="F47" s="110"/>
      <c r="G47" s="110"/>
      <c r="H47" s="116" t="e">
        <f t="shared" si="13"/>
        <v>#DIV/0!</v>
      </c>
      <c r="I47" s="116" t="e">
        <f t="shared" si="8"/>
        <v>#DIV/0!</v>
      </c>
      <c r="J47" s="116">
        <f t="shared" si="9"/>
        <v>0</v>
      </c>
      <c r="K47" s="89" t="b">
        <f t="shared" si="10"/>
        <v>0</v>
      </c>
      <c r="L47" s="85" t="b">
        <f t="shared" si="11"/>
        <v>0</v>
      </c>
      <c r="M47" s="85"/>
      <c r="N47" s="85"/>
      <c r="O47" s="87">
        <v>3.7</v>
      </c>
      <c r="P47" s="87">
        <v>10</v>
      </c>
      <c r="Q47" s="87">
        <v>10</v>
      </c>
      <c r="R47" s="89"/>
      <c r="S47" s="89"/>
      <c r="T47" s="89"/>
      <c r="U47" s="91"/>
    </row>
    <row r="48" spans="1:27" x14ac:dyDescent="0.2">
      <c r="A48" s="113"/>
      <c r="B48" s="118">
        <f t="shared" si="12"/>
        <v>0</v>
      </c>
      <c r="C48" s="114"/>
      <c r="D48" s="114"/>
      <c r="E48" s="110"/>
      <c r="F48" s="110"/>
      <c r="G48" s="110"/>
      <c r="H48" s="116" t="e">
        <f t="shared" si="13"/>
        <v>#DIV/0!</v>
      </c>
      <c r="I48" s="116" t="e">
        <f t="shared" si="8"/>
        <v>#DIV/0!</v>
      </c>
      <c r="J48" s="116">
        <f t="shared" si="9"/>
        <v>0</v>
      </c>
      <c r="K48" s="89" t="b">
        <f t="shared" si="10"/>
        <v>0</v>
      </c>
      <c r="L48" s="85" t="b">
        <f t="shared" si="11"/>
        <v>0</v>
      </c>
      <c r="M48" s="85"/>
      <c r="N48" s="85"/>
      <c r="O48" s="87">
        <v>3.8</v>
      </c>
      <c r="P48" s="87">
        <v>10</v>
      </c>
      <c r="Q48" s="87">
        <v>10</v>
      </c>
      <c r="R48" s="89"/>
      <c r="S48" s="89"/>
      <c r="T48" s="89"/>
      <c r="U48" s="91"/>
    </row>
    <row r="49" spans="1:21" x14ac:dyDescent="0.2">
      <c r="A49" s="113"/>
      <c r="B49" s="118">
        <f t="shared" si="12"/>
        <v>0</v>
      </c>
      <c r="C49" s="114"/>
      <c r="D49" s="114"/>
      <c r="E49" s="110"/>
      <c r="F49" s="110"/>
      <c r="G49" s="110"/>
      <c r="H49" s="116" t="e">
        <f t="shared" si="13"/>
        <v>#DIV/0!</v>
      </c>
      <c r="I49" s="116" t="e">
        <f t="shared" si="8"/>
        <v>#DIV/0!</v>
      </c>
      <c r="J49" s="116">
        <f t="shared" si="9"/>
        <v>0</v>
      </c>
      <c r="K49" s="89" t="b">
        <f t="shared" si="10"/>
        <v>0</v>
      </c>
      <c r="L49" s="85" t="b">
        <f t="shared" si="11"/>
        <v>0</v>
      </c>
      <c r="M49" s="85"/>
      <c r="N49" s="85"/>
      <c r="O49" s="87">
        <v>3.9</v>
      </c>
      <c r="P49" s="87">
        <v>10</v>
      </c>
      <c r="Q49" s="87">
        <v>10</v>
      </c>
      <c r="R49" s="89"/>
      <c r="S49" s="89"/>
      <c r="T49" s="89"/>
      <c r="U49" s="91"/>
    </row>
    <row r="50" spans="1:21" x14ac:dyDescent="0.2">
      <c r="A50" s="113"/>
      <c r="B50" s="118">
        <f t="shared" si="12"/>
        <v>0</v>
      </c>
      <c r="C50" s="114"/>
      <c r="D50" s="114"/>
      <c r="E50" s="110"/>
      <c r="F50" s="110"/>
      <c r="G50" s="110"/>
      <c r="H50" s="116" t="e">
        <f t="shared" si="13"/>
        <v>#DIV/0!</v>
      </c>
      <c r="I50" s="116" t="e">
        <f t="shared" si="8"/>
        <v>#DIV/0!</v>
      </c>
      <c r="J50" s="116">
        <f t="shared" si="9"/>
        <v>0</v>
      </c>
      <c r="K50" s="89" t="b">
        <f t="shared" si="10"/>
        <v>0</v>
      </c>
      <c r="L50" s="85" t="b">
        <f t="shared" si="11"/>
        <v>0</v>
      </c>
      <c r="M50" s="85"/>
      <c r="N50" s="85"/>
      <c r="O50" s="87">
        <v>4</v>
      </c>
      <c r="P50" s="87">
        <v>10</v>
      </c>
      <c r="Q50" s="87">
        <v>10</v>
      </c>
      <c r="R50" s="89"/>
      <c r="S50" s="89"/>
      <c r="T50" s="89"/>
      <c r="U50" s="91"/>
    </row>
    <row r="51" spans="1:21" x14ac:dyDescent="0.2">
      <c r="A51" s="113"/>
      <c r="B51" s="118">
        <f t="shared" si="12"/>
        <v>0</v>
      </c>
      <c r="C51" s="114"/>
      <c r="D51" s="114"/>
      <c r="E51" s="110"/>
      <c r="F51" s="110"/>
      <c r="G51" s="110"/>
      <c r="H51" s="116" t="e">
        <f t="shared" si="13"/>
        <v>#DIV/0!</v>
      </c>
      <c r="I51" s="116" t="e">
        <f t="shared" si="8"/>
        <v>#DIV/0!</v>
      </c>
      <c r="J51" s="116">
        <f t="shared" si="9"/>
        <v>0</v>
      </c>
      <c r="K51" s="89" t="b">
        <f t="shared" si="10"/>
        <v>0</v>
      </c>
      <c r="L51" s="85" t="b">
        <f t="shared" si="11"/>
        <v>0</v>
      </c>
      <c r="M51" s="85"/>
      <c r="N51" s="85"/>
      <c r="O51" s="87">
        <v>4.0999999999999996</v>
      </c>
      <c r="P51" s="87">
        <v>10</v>
      </c>
      <c r="Q51" s="87">
        <v>10</v>
      </c>
      <c r="R51" s="89"/>
      <c r="S51" s="89"/>
      <c r="T51" s="89"/>
      <c r="U51" s="91"/>
    </row>
    <row r="52" spans="1:21" x14ac:dyDescent="0.2">
      <c r="A52" s="113"/>
      <c r="B52" s="118">
        <f t="shared" si="12"/>
        <v>0</v>
      </c>
      <c r="C52" s="114"/>
      <c r="D52" s="114"/>
      <c r="E52" s="110"/>
      <c r="F52" s="110"/>
      <c r="G52" s="110"/>
      <c r="H52" s="116" t="e">
        <f t="shared" si="13"/>
        <v>#DIV/0!</v>
      </c>
      <c r="I52" s="116" t="e">
        <f t="shared" si="8"/>
        <v>#DIV/0!</v>
      </c>
      <c r="J52" s="116">
        <f t="shared" si="9"/>
        <v>0</v>
      </c>
      <c r="K52" s="89" t="b">
        <f t="shared" si="10"/>
        <v>0</v>
      </c>
      <c r="L52" s="85" t="b">
        <f t="shared" si="11"/>
        <v>0</v>
      </c>
      <c r="M52" s="85"/>
      <c r="N52" s="85"/>
      <c r="O52" s="87">
        <v>4.2</v>
      </c>
      <c r="P52" s="87">
        <v>10</v>
      </c>
      <c r="Q52" s="87">
        <v>10</v>
      </c>
      <c r="R52" s="89"/>
      <c r="S52" s="89"/>
      <c r="T52" s="89"/>
      <c r="U52" s="91"/>
    </row>
    <row r="53" spans="1:21" x14ac:dyDescent="0.2">
      <c r="A53" s="113"/>
      <c r="B53" s="118">
        <f t="shared" si="12"/>
        <v>0</v>
      </c>
      <c r="C53" s="114"/>
      <c r="D53" s="114"/>
      <c r="E53" s="110"/>
      <c r="F53" s="110"/>
      <c r="G53" s="110"/>
      <c r="H53" s="116" t="e">
        <f t="shared" si="13"/>
        <v>#DIV/0!</v>
      </c>
      <c r="I53" s="116" t="e">
        <f t="shared" si="8"/>
        <v>#DIV/0!</v>
      </c>
      <c r="J53" s="116">
        <f t="shared" si="9"/>
        <v>0</v>
      </c>
      <c r="K53" s="89" t="b">
        <f t="shared" si="10"/>
        <v>0</v>
      </c>
      <c r="L53" s="85" t="b">
        <f t="shared" si="11"/>
        <v>0</v>
      </c>
      <c r="M53" s="85"/>
      <c r="N53" s="85"/>
      <c r="O53" s="87">
        <v>4.3</v>
      </c>
      <c r="P53" s="87">
        <v>10</v>
      </c>
      <c r="Q53" s="87">
        <v>10</v>
      </c>
      <c r="R53" s="89"/>
      <c r="S53" s="89"/>
      <c r="T53" s="89"/>
      <c r="U53" s="91"/>
    </row>
    <row r="54" spans="1:21" x14ac:dyDescent="0.2">
      <c r="A54" s="113"/>
      <c r="B54" s="118">
        <f t="shared" si="12"/>
        <v>0</v>
      </c>
      <c r="C54" s="114"/>
      <c r="D54" s="114"/>
      <c r="E54" s="110"/>
      <c r="F54" s="110"/>
      <c r="G54" s="110"/>
      <c r="H54" s="116" t="e">
        <f t="shared" si="13"/>
        <v>#DIV/0!</v>
      </c>
      <c r="I54" s="116" t="e">
        <f t="shared" si="8"/>
        <v>#DIV/0!</v>
      </c>
      <c r="J54" s="116">
        <f t="shared" si="9"/>
        <v>0</v>
      </c>
      <c r="K54" s="89" t="b">
        <f t="shared" si="10"/>
        <v>0</v>
      </c>
      <c r="L54" s="85" t="b">
        <f t="shared" si="11"/>
        <v>0</v>
      </c>
      <c r="M54" s="85"/>
      <c r="N54" s="85"/>
      <c r="O54" s="87">
        <v>4.4000000000000004</v>
      </c>
      <c r="P54" s="87">
        <v>10</v>
      </c>
      <c r="Q54" s="87">
        <v>10</v>
      </c>
      <c r="R54" s="89"/>
      <c r="S54" s="89"/>
      <c r="T54" s="89"/>
      <c r="U54" s="91"/>
    </row>
    <row r="55" spans="1:21" x14ac:dyDescent="0.2">
      <c r="A55" s="113"/>
      <c r="B55" s="118">
        <f t="shared" si="12"/>
        <v>0</v>
      </c>
      <c r="C55" s="114"/>
      <c r="D55" s="114"/>
      <c r="E55" s="110"/>
      <c r="F55" s="110"/>
      <c r="G55" s="110"/>
      <c r="H55" s="116" t="e">
        <f t="shared" si="13"/>
        <v>#DIV/0!</v>
      </c>
      <c r="I55" s="116" t="e">
        <f t="shared" si="8"/>
        <v>#DIV/0!</v>
      </c>
      <c r="J55" s="116">
        <f t="shared" si="9"/>
        <v>0</v>
      </c>
      <c r="K55" s="89" t="b">
        <f t="shared" si="10"/>
        <v>0</v>
      </c>
      <c r="L55" s="85" t="b">
        <f t="shared" si="11"/>
        <v>0</v>
      </c>
      <c r="M55" s="85"/>
      <c r="N55" s="85"/>
      <c r="O55" s="87">
        <v>4.5</v>
      </c>
      <c r="P55" s="87">
        <v>10</v>
      </c>
      <c r="Q55" s="87">
        <v>10</v>
      </c>
      <c r="R55" s="89"/>
      <c r="S55" s="89"/>
      <c r="T55" s="89"/>
      <c r="U55" s="91"/>
    </row>
    <row r="56" spans="1:21" x14ac:dyDescent="0.2">
      <c r="A56" s="113"/>
      <c r="B56" s="118">
        <f t="shared" si="12"/>
        <v>0</v>
      </c>
      <c r="C56" s="114"/>
      <c r="D56" s="114"/>
      <c r="E56" s="110"/>
      <c r="F56" s="110"/>
      <c r="G56" s="110"/>
      <c r="H56" s="116" t="e">
        <f t="shared" si="13"/>
        <v>#DIV/0!</v>
      </c>
      <c r="I56" s="116" t="e">
        <f t="shared" si="8"/>
        <v>#DIV/0!</v>
      </c>
      <c r="J56" s="116">
        <f t="shared" si="9"/>
        <v>0</v>
      </c>
      <c r="K56" s="89" t="b">
        <f t="shared" si="10"/>
        <v>0</v>
      </c>
      <c r="L56" s="85" t="b">
        <f t="shared" si="11"/>
        <v>0</v>
      </c>
      <c r="M56" s="85"/>
      <c r="N56" s="85"/>
      <c r="O56" s="87">
        <v>4.5999999999999996</v>
      </c>
      <c r="P56" s="87">
        <v>10</v>
      </c>
      <c r="Q56" s="87">
        <v>10</v>
      </c>
      <c r="R56" s="89"/>
      <c r="S56" s="89"/>
      <c r="T56" s="89"/>
      <c r="U56" s="91"/>
    </row>
    <row r="57" spans="1:21" x14ac:dyDescent="0.2">
      <c r="A57" s="113"/>
      <c r="B57" s="118">
        <f t="shared" si="12"/>
        <v>0</v>
      </c>
      <c r="C57" s="114"/>
      <c r="D57" s="114"/>
      <c r="E57" s="110"/>
      <c r="F57" s="110"/>
      <c r="G57" s="110"/>
      <c r="H57" s="116" t="e">
        <f t="shared" si="13"/>
        <v>#DIV/0!</v>
      </c>
      <c r="I57" s="116" t="e">
        <f t="shared" si="8"/>
        <v>#DIV/0!</v>
      </c>
      <c r="J57" s="116">
        <f t="shared" si="9"/>
        <v>0</v>
      </c>
      <c r="K57" s="89" t="b">
        <f t="shared" si="10"/>
        <v>0</v>
      </c>
      <c r="L57" s="85" t="b">
        <f t="shared" si="11"/>
        <v>0</v>
      </c>
      <c r="M57" s="85"/>
      <c r="N57" s="85"/>
      <c r="O57" s="87">
        <v>4.7</v>
      </c>
      <c r="P57" s="87">
        <v>10</v>
      </c>
      <c r="Q57" s="87">
        <v>10</v>
      </c>
      <c r="R57" s="89"/>
      <c r="S57" s="89"/>
      <c r="T57" s="89"/>
      <c r="U57" s="91"/>
    </row>
    <row r="58" spans="1:21" x14ac:dyDescent="0.2">
      <c r="A58" s="113"/>
      <c r="B58" s="118">
        <f t="shared" si="12"/>
        <v>0</v>
      </c>
      <c r="C58" s="114"/>
      <c r="D58" s="114"/>
      <c r="E58" s="110"/>
      <c r="F58" s="110"/>
      <c r="G58" s="110"/>
      <c r="H58" s="116" t="e">
        <f t="shared" si="13"/>
        <v>#DIV/0!</v>
      </c>
      <c r="I58" s="116" t="e">
        <f t="shared" si="8"/>
        <v>#DIV/0!</v>
      </c>
      <c r="J58" s="116">
        <f t="shared" si="9"/>
        <v>0</v>
      </c>
      <c r="K58" s="89" t="b">
        <f t="shared" si="10"/>
        <v>0</v>
      </c>
      <c r="L58" s="85" t="b">
        <f t="shared" si="11"/>
        <v>0</v>
      </c>
      <c r="M58" s="85"/>
      <c r="N58" s="85"/>
      <c r="O58" s="87">
        <v>4.8</v>
      </c>
      <c r="P58" s="87">
        <v>10</v>
      </c>
      <c r="Q58" s="87">
        <v>10</v>
      </c>
      <c r="R58" s="89"/>
      <c r="S58" s="89"/>
      <c r="T58" s="89"/>
      <c r="U58" s="91"/>
    </row>
    <row r="59" spans="1:21" x14ac:dyDescent="0.2">
      <c r="A59" s="113"/>
      <c r="B59" s="118">
        <f t="shared" si="12"/>
        <v>0</v>
      </c>
      <c r="C59" s="114"/>
      <c r="D59" s="114"/>
      <c r="E59" s="110"/>
      <c r="F59" s="110"/>
      <c r="G59" s="110"/>
      <c r="H59" s="116" t="e">
        <f t="shared" si="13"/>
        <v>#DIV/0!</v>
      </c>
      <c r="I59" s="116" t="e">
        <f t="shared" si="8"/>
        <v>#DIV/0!</v>
      </c>
      <c r="J59" s="116">
        <f t="shared" si="9"/>
        <v>0</v>
      </c>
      <c r="K59" s="89" t="b">
        <f t="shared" si="10"/>
        <v>0</v>
      </c>
      <c r="L59" s="85" t="b">
        <f t="shared" si="11"/>
        <v>0</v>
      </c>
      <c r="M59" s="85"/>
      <c r="N59" s="85"/>
      <c r="O59" s="87">
        <v>4.9000000000000004</v>
      </c>
      <c r="P59" s="87">
        <v>10</v>
      </c>
      <c r="Q59" s="87">
        <v>10</v>
      </c>
      <c r="R59" s="89"/>
      <c r="S59" s="89"/>
      <c r="T59" s="89"/>
      <c r="U59" s="91"/>
    </row>
    <row r="60" spans="1:21" x14ac:dyDescent="0.2">
      <c r="A60" s="113"/>
      <c r="B60" s="118">
        <f t="shared" si="12"/>
        <v>0</v>
      </c>
      <c r="C60" s="114"/>
      <c r="D60" s="114"/>
      <c r="E60" s="110"/>
      <c r="F60" s="110"/>
      <c r="G60" s="110"/>
      <c r="H60" s="116" t="e">
        <f t="shared" si="13"/>
        <v>#DIV/0!</v>
      </c>
      <c r="I60" s="116" t="e">
        <f t="shared" si="8"/>
        <v>#DIV/0!</v>
      </c>
      <c r="J60" s="116">
        <f t="shared" si="9"/>
        <v>0</v>
      </c>
      <c r="K60" s="89" t="b">
        <f t="shared" si="10"/>
        <v>0</v>
      </c>
      <c r="L60" s="85" t="b">
        <f t="shared" si="11"/>
        <v>0</v>
      </c>
      <c r="M60" s="85"/>
      <c r="N60" s="85"/>
      <c r="O60" s="87">
        <v>5</v>
      </c>
      <c r="P60" s="87">
        <v>10</v>
      </c>
      <c r="Q60" s="87">
        <v>10</v>
      </c>
      <c r="R60" s="89"/>
      <c r="S60" s="89"/>
      <c r="T60" s="89"/>
      <c r="U60" s="91"/>
    </row>
    <row r="61" spans="1:21" x14ac:dyDescent="0.2">
      <c r="A61" s="113"/>
      <c r="B61" s="118">
        <f t="shared" si="12"/>
        <v>0</v>
      </c>
      <c r="C61" s="114"/>
      <c r="D61" s="114"/>
      <c r="E61" s="110"/>
      <c r="F61" s="110"/>
      <c r="G61" s="110"/>
      <c r="H61" s="116" t="e">
        <f t="shared" si="13"/>
        <v>#DIV/0!</v>
      </c>
      <c r="I61" s="116" t="e">
        <f t="shared" si="8"/>
        <v>#DIV/0!</v>
      </c>
      <c r="J61" s="116">
        <f t="shared" si="9"/>
        <v>0</v>
      </c>
      <c r="K61" s="89" t="b">
        <f t="shared" si="10"/>
        <v>0</v>
      </c>
      <c r="L61" s="85" t="b">
        <f t="shared" si="11"/>
        <v>0</v>
      </c>
      <c r="M61" s="85"/>
      <c r="N61" s="85"/>
      <c r="O61" s="85"/>
      <c r="P61" s="85"/>
      <c r="Q61" s="85"/>
      <c r="R61" s="85"/>
      <c r="S61" s="85"/>
      <c r="T61" s="85"/>
      <c r="U61" s="86"/>
    </row>
    <row r="62" spans="1:21" x14ac:dyDescent="0.2">
      <c r="A62" s="113"/>
      <c r="B62" s="118">
        <f t="shared" si="12"/>
        <v>0</v>
      </c>
      <c r="C62" s="114"/>
      <c r="D62" s="114"/>
      <c r="E62" s="110"/>
      <c r="F62" s="110"/>
      <c r="G62" s="110"/>
      <c r="H62" s="116" t="e">
        <f t="shared" si="13"/>
        <v>#DIV/0!</v>
      </c>
      <c r="I62" s="116" t="e">
        <f t="shared" si="8"/>
        <v>#DIV/0!</v>
      </c>
      <c r="J62" s="116">
        <f t="shared" si="9"/>
        <v>0</v>
      </c>
      <c r="K62" s="89" t="b">
        <f t="shared" si="10"/>
        <v>0</v>
      </c>
      <c r="L62" s="85" t="b">
        <f t="shared" si="11"/>
        <v>0</v>
      </c>
      <c r="M62" s="85"/>
      <c r="N62" s="85"/>
      <c r="O62" s="85"/>
      <c r="P62" s="85"/>
      <c r="Q62" s="85"/>
      <c r="R62" s="85"/>
      <c r="S62" s="85"/>
      <c r="T62" s="85"/>
      <c r="U62" s="86"/>
    </row>
    <row r="63" spans="1:21" x14ac:dyDescent="0.2">
      <c r="A63" s="113"/>
      <c r="B63" s="118">
        <f t="shared" si="12"/>
        <v>0</v>
      </c>
      <c r="C63" s="114"/>
      <c r="D63" s="114"/>
      <c r="E63" s="110"/>
      <c r="F63" s="110"/>
      <c r="G63" s="110"/>
      <c r="H63" s="116" t="e">
        <f t="shared" si="13"/>
        <v>#DIV/0!</v>
      </c>
      <c r="I63" s="116" t="e">
        <f t="shared" si="8"/>
        <v>#DIV/0!</v>
      </c>
      <c r="J63" s="116">
        <f t="shared" si="9"/>
        <v>0</v>
      </c>
      <c r="K63" s="89" t="b">
        <f t="shared" si="10"/>
        <v>0</v>
      </c>
      <c r="L63" s="85" t="b">
        <f t="shared" si="11"/>
        <v>0</v>
      </c>
      <c r="M63" s="85"/>
      <c r="N63" s="85"/>
      <c r="O63" s="85"/>
      <c r="P63" s="85"/>
      <c r="Q63" s="85"/>
      <c r="R63" s="85"/>
      <c r="S63" s="85"/>
      <c r="T63" s="85"/>
      <c r="U63" s="86"/>
    </row>
    <row r="64" spans="1:21" x14ac:dyDescent="0.2">
      <c r="A64" s="113"/>
      <c r="B64" s="118">
        <f t="shared" si="12"/>
        <v>0</v>
      </c>
      <c r="C64" s="114"/>
      <c r="D64" s="114"/>
      <c r="E64" s="110"/>
      <c r="F64" s="110"/>
      <c r="G64" s="110"/>
      <c r="H64" s="116" t="e">
        <f t="shared" si="13"/>
        <v>#DIV/0!</v>
      </c>
      <c r="I64" s="116" t="e">
        <f t="shared" si="8"/>
        <v>#DIV/0!</v>
      </c>
      <c r="J64" s="116">
        <f t="shared" si="9"/>
        <v>0</v>
      </c>
      <c r="K64" s="89" t="b">
        <f t="shared" si="10"/>
        <v>0</v>
      </c>
      <c r="L64" s="85" t="b">
        <f t="shared" si="11"/>
        <v>0</v>
      </c>
      <c r="M64" s="85"/>
      <c r="N64" s="85"/>
      <c r="O64" s="85"/>
      <c r="P64" s="85"/>
      <c r="Q64" s="85"/>
      <c r="R64" s="85"/>
      <c r="S64" s="85"/>
      <c r="T64" s="85"/>
      <c r="U64" s="86"/>
    </row>
    <row r="65" spans="1:21" x14ac:dyDescent="0.2">
      <c r="A65" s="113"/>
      <c r="B65" s="118">
        <f t="shared" si="12"/>
        <v>0</v>
      </c>
      <c r="C65" s="114"/>
      <c r="D65" s="114"/>
      <c r="E65" s="110"/>
      <c r="F65" s="110"/>
      <c r="G65" s="110"/>
      <c r="H65" s="116" t="e">
        <f t="shared" si="13"/>
        <v>#DIV/0!</v>
      </c>
      <c r="I65" s="116" t="e">
        <f t="shared" si="8"/>
        <v>#DIV/0!</v>
      </c>
      <c r="J65" s="116">
        <f t="shared" si="9"/>
        <v>0</v>
      </c>
      <c r="K65" s="89" t="b">
        <f t="shared" si="10"/>
        <v>0</v>
      </c>
      <c r="L65" s="85" t="b">
        <f t="shared" si="11"/>
        <v>0</v>
      </c>
      <c r="M65" s="85"/>
      <c r="N65" s="85"/>
      <c r="O65" s="85"/>
      <c r="P65" s="85"/>
      <c r="Q65" s="85"/>
      <c r="R65" s="85"/>
      <c r="S65" s="85"/>
      <c r="T65" s="85"/>
      <c r="U65" s="86"/>
    </row>
    <row r="66" spans="1:21" x14ac:dyDescent="0.2">
      <c r="A66" s="113"/>
      <c r="B66" s="118">
        <f t="shared" si="12"/>
        <v>0</v>
      </c>
      <c r="C66" s="114"/>
      <c r="D66" s="114"/>
      <c r="E66" s="110"/>
      <c r="F66" s="110"/>
      <c r="G66" s="110"/>
      <c r="H66" s="116" t="e">
        <f t="shared" si="13"/>
        <v>#DIV/0!</v>
      </c>
      <c r="I66" s="116" t="e">
        <f t="shared" si="8"/>
        <v>#DIV/0!</v>
      </c>
      <c r="J66" s="116">
        <f t="shared" si="9"/>
        <v>0</v>
      </c>
      <c r="K66" s="89" t="b">
        <f t="shared" si="10"/>
        <v>0</v>
      </c>
      <c r="L66" s="85" t="b">
        <f t="shared" si="11"/>
        <v>0</v>
      </c>
      <c r="M66" s="85"/>
      <c r="N66" s="85"/>
      <c r="O66" s="85"/>
      <c r="P66" s="85"/>
      <c r="Q66" s="85"/>
      <c r="R66" s="85"/>
      <c r="S66" s="85"/>
      <c r="T66" s="85"/>
      <c r="U66" s="86"/>
    </row>
    <row r="67" spans="1:21" x14ac:dyDescent="0.2">
      <c r="A67" s="113"/>
      <c r="B67" s="118">
        <f t="shared" si="12"/>
        <v>0</v>
      </c>
      <c r="C67" s="114"/>
      <c r="D67" s="114"/>
      <c r="E67" s="110"/>
      <c r="F67" s="110"/>
      <c r="G67" s="110"/>
      <c r="H67" s="116" t="e">
        <f t="shared" si="13"/>
        <v>#DIV/0!</v>
      </c>
      <c r="I67" s="116" t="e">
        <f t="shared" si="8"/>
        <v>#DIV/0!</v>
      </c>
      <c r="J67" s="116">
        <f t="shared" si="9"/>
        <v>0</v>
      </c>
      <c r="K67" s="89" t="b">
        <f t="shared" si="10"/>
        <v>0</v>
      </c>
      <c r="L67" s="85" t="b">
        <f t="shared" si="11"/>
        <v>0</v>
      </c>
      <c r="M67" s="85"/>
      <c r="N67" s="85"/>
      <c r="O67" s="85"/>
      <c r="P67" s="85"/>
      <c r="Q67" s="85"/>
      <c r="R67" s="85"/>
      <c r="S67" s="85"/>
      <c r="T67" s="85"/>
      <c r="U67" s="86"/>
    </row>
    <row r="68" spans="1:21" x14ac:dyDescent="0.2">
      <c r="A68" s="113"/>
      <c r="B68" s="118">
        <f t="shared" si="12"/>
        <v>0</v>
      </c>
      <c r="C68" s="114"/>
      <c r="D68" s="114"/>
      <c r="E68" s="112"/>
      <c r="F68" s="110"/>
      <c r="G68" s="110"/>
      <c r="H68" s="116" t="e">
        <f t="shared" ref="H68:H69" si="14">(25*25*3600)/(F68*G68*2*1000)</f>
        <v>#DIV/0!</v>
      </c>
      <c r="I68" s="116" t="e">
        <f t="shared" si="8"/>
        <v>#DIV/0!</v>
      </c>
      <c r="J68" s="116">
        <f t="shared" si="9"/>
        <v>0</v>
      </c>
      <c r="K68" s="89" t="b">
        <f t="shared" si="10"/>
        <v>0</v>
      </c>
      <c r="L68" s="85" t="b">
        <f t="shared" si="11"/>
        <v>0</v>
      </c>
      <c r="M68" s="85"/>
      <c r="N68" s="85"/>
      <c r="O68" s="85"/>
      <c r="P68" s="85"/>
      <c r="Q68" s="85"/>
      <c r="R68" s="85"/>
      <c r="S68" s="85"/>
      <c r="T68" s="85"/>
      <c r="U68" s="86"/>
    </row>
    <row r="69" spans="1:21" x14ac:dyDescent="0.2">
      <c r="A69" s="113"/>
      <c r="B69" s="118">
        <f t="shared" si="12"/>
        <v>0</v>
      </c>
      <c r="C69" s="114"/>
      <c r="D69" s="114"/>
      <c r="E69" s="112"/>
      <c r="F69" s="110"/>
      <c r="G69" s="110"/>
      <c r="H69" s="116" t="e">
        <f t="shared" si="14"/>
        <v>#DIV/0!</v>
      </c>
      <c r="I69" s="116" t="e">
        <f t="shared" si="8"/>
        <v>#DIV/0!</v>
      </c>
      <c r="J69" s="116">
        <f t="shared" si="9"/>
        <v>0</v>
      </c>
      <c r="K69" s="89" t="b">
        <f t="shared" si="10"/>
        <v>0</v>
      </c>
      <c r="L69" s="85" t="b">
        <f t="shared" si="11"/>
        <v>0</v>
      </c>
      <c r="M69" s="85"/>
      <c r="N69" s="85"/>
      <c r="O69" s="85"/>
      <c r="P69" s="85"/>
      <c r="Q69" s="85"/>
      <c r="R69" s="85"/>
      <c r="S69" s="85"/>
      <c r="T69" s="85"/>
      <c r="U69" s="86"/>
    </row>
    <row r="70" spans="1:21" x14ac:dyDescent="0.2">
      <c r="A70" s="113"/>
      <c r="B70" s="118">
        <f t="shared" si="12"/>
        <v>0</v>
      </c>
      <c r="C70" s="114"/>
      <c r="D70" s="114"/>
      <c r="E70" s="112"/>
      <c r="F70" s="110"/>
      <c r="G70" s="110"/>
      <c r="H70" s="116" t="e">
        <f t="shared" ref="H70:H71" si="15">(25*25*3600)/(F70*G70*2*1000)</f>
        <v>#DIV/0!</v>
      </c>
      <c r="I70" s="116" t="e">
        <f t="shared" si="8"/>
        <v>#DIV/0!</v>
      </c>
      <c r="J70" s="116">
        <f t="shared" si="9"/>
        <v>0</v>
      </c>
      <c r="K70" s="89" t="b">
        <f t="shared" ref="K70:K71" si="16">IF(E70="F",VLOOKUP(H70,barèmeIN,2,TRUE),IF(E70="G",VLOOKUP(H70,barèmeIN,3,TRUE)))</f>
        <v>0</v>
      </c>
      <c r="L70" s="85" t="b">
        <f t="shared" ref="L70:L71" si="17">IF(E70="F",VLOOKUP(F70,barèmetps,2,TRUE),IF(E70="G",VLOOKUP(F70,barèmetps,3,TRUE)))</f>
        <v>0</v>
      </c>
      <c r="M70" s="85"/>
      <c r="N70" s="85"/>
      <c r="O70" s="85"/>
      <c r="P70" s="85"/>
      <c r="Q70" s="85"/>
      <c r="R70" s="85"/>
      <c r="S70" s="85"/>
      <c r="T70" s="85"/>
      <c r="U70" s="86"/>
    </row>
    <row r="71" spans="1:21" x14ac:dyDescent="0.2">
      <c r="A71" s="113"/>
      <c r="B71" s="118">
        <f t="shared" si="12"/>
        <v>0</v>
      </c>
      <c r="C71" s="114"/>
      <c r="D71" s="114"/>
      <c r="E71" s="112"/>
      <c r="F71" s="110"/>
      <c r="G71" s="110"/>
      <c r="H71" s="116" t="e">
        <f t="shared" si="15"/>
        <v>#DIV/0!</v>
      </c>
      <c r="I71" s="116" t="e">
        <f t="shared" si="8"/>
        <v>#DIV/0!</v>
      </c>
      <c r="J71" s="116">
        <f t="shared" si="9"/>
        <v>0</v>
      </c>
      <c r="K71" s="89" t="b">
        <f t="shared" si="16"/>
        <v>0</v>
      </c>
      <c r="L71" s="85" t="b">
        <f t="shared" si="17"/>
        <v>0</v>
      </c>
      <c r="M71" s="85"/>
      <c r="N71" s="85"/>
      <c r="O71" s="85"/>
      <c r="P71" s="85"/>
      <c r="Q71" s="85"/>
      <c r="R71" s="85"/>
      <c r="S71" s="85"/>
      <c r="T71" s="85"/>
      <c r="U71" s="86"/>
    </row>
    <row r="72" spans="1:21" x14ac:dyDescent="0.2">
      <c r="A72" s="94"/>
      <c r="B72" s="81"/>
      <c r="C72" s="98"/>
      <c r="D72" s="98"/>
      <c r="E72" s="99"/>
      <c r="F72" s="99"/>
      <c r="G72" s="99"/>
      <c r="H72" s="85"/>
      <c r="I72" s="85"/>
      <c r="J72" s="85"/>
      <c r="K72" s="89"/>
      <c r="L72" s="85"/>
      <c r="M72" s="85"/>
      <c r="N72" s="85"/>
      <c r="O72" s="85"/>
      <c r="P72" s="85"/>
      <c r="Q72" s="85"/>
      <c r="R72" s="85"/>
      <c r="S72" s="85"/>
      <c r="T72" s="85"/>
      <c r="U72" s="86"/>
    </row>
    <row r="73" spans="1:21" x14ac:dyDescent="0.2">
      <c r="A73" s="94"/>
      <c r="B73" s="81"/>
      <c r="C73" s="98"/>
      <c r="D73" s="98"/>
      <c r="E73" s="99"/>
      <c r="F73" s="99"/>
      <c r="G73" s="99"/>
      <c r="H73" s="85"/>
      <c r="I73" s="85"/>
      <c r="J73" s="85"/>
      <c r="K73" s="89"/>
      <c r="L73" s="85"/>
      <c r="M73" s="85"/>
      <c r="N73" s="85"/>
      <c r="O73" s="85"/>
      <c r="P73" s="85"/>
      <c r="Q73" s="85"/>
      <c r="R73" s="85"/>
      <c r="S73" s="85"/>
      <c r="T73" s="85"/>
      <c r="U73" s="86"/>
    </row>
    <row r="74" spans="1:21" x14ac:dyDescent="0.2">
      <c r="A74" s="108"/>
      <c r="B74" s="118">
        <f t="shared" ref="B74:B105" si="18">K74+L74</f>
        <v>0</v>
      </c>
      <c r="C74" s="109"/>
      <c r="D74" s="109"/>
      <c r="E74" s="112"/>
      <c r="F74" s="110"/>
      <c r="G74" s="110"/>
      <c r="H74" s="116" t="e">
        <f t="shared" ref="H74:H101" si="19">(25*25*3600)/(F74*G74*2*1000)</f>
        <v>#DIV/0!</v>
      </c>
      <c r="I74" s="116" t="e">
        <f t="shared" ref="I74:I105" si="20">(20*2)/G74</f>
        <v>#DIV/0!</v>
      </c>
      <c r="J74" s="116">
        <f t="shared" ref="J74:J105" si="21">(G74*60)/(2*(F74-3))</f>
        <v>0</v>
      </c>
      <c r="K74" s="89" t="b">
        <f t="shared" ref="K74:K101" si="22">IF(E74="F",VLOOKUP(H74,barèmeIN,2,TRUE),IF(E74="G",VLOOKUP(H74,barèmeIN,3,TRUE)))</f>
        <v>0</v>
      </c>
      <c r="L74" s="85" t="b">
        <f t="shared" ref="L74:L101" si="23">IF(E74="F",VLOOKUP(F74,barèmetps,2,TRUE),IF(E74="G",VLOOKUP(F74,barèmetps,3,TRUE)))</f>
        <v>0</v>
      </c>
      <c r="M74" s="85"/>
      <c r="N74" s="85"/>
      <c r="O74" s="85"/>
      <c r="P74" s="85"/>
      <c r="Q74" s="85"/>
      <c r="R74" s="85"/>
      <c r="S74" s="85"/>
      <c r="T74" s="85"/>
      <c r="U74" s="86"/>
    </row>
    <row r="75" spans="1:21" x14ac:dyDescent="0.2">
      <c r="A75" s="108"/>
      <c r="B75" s="118">
        <f t="shared" si="18"/>
        <v>0</v>
      </c>
      <c r="C75" s="109"/>
      <c r="D75" s="109"/>
      <c r="E75" s="112"/>
      <c r="F75" s="110"/>
      <c r="G75" s="110"/>
      <c r="H75" s="116" t="e">
        <f t="shared" si="19"/>
        <v>#DIV/0!</v>
      </c>
      <c r="I75" s="116" t="e">
        <f t="shared" si="20"/>
        <v>#DIV/0!</v>
      </c>
      <c r="J75" s="116">
        <f t="shared" si="21"/>
        <v>0</v>
      </c>
      <c r="K75" s="89" t="b">
        <f t="shared" si="22"/>
        <v>0</v>
      </c>
      <c r="L75" s="85" t="b">
        <f t="shared" si="23"/>
        <v>0</v>
      </c>
      <c r="M75" s="85"/>
      <c r="N75" s="85"/>
      <c r="O75" s="85"/>
      <c r="P75" s="85"/>
      <c r="Q75" s="85"/>
      <c r="R75" s="85"/>
      <c r="S75" s="85"/>
      <c r="T75" s="85"/>
      <c r="U75" s="86"/>
    </row>
    <row r="76" spans="1:21" x14ac:dyDescent="0.2">
      <c r="A76" s="108"/>
      <c r="B76" s="118">
        <f t="shared" si="18"/>
        <v>0</v>
      </c>
      <c r="C76" s="109"/>
      <c r="D76" s="109"/>
      <c r="E76" s="112"/>
      <c r="F76" s="110"/>
      <c r="G76" s="110"/>
      <c r="H76" s="116" t="e">
        <f t="shared" si="19"/>
        <v>#DIV/0!</v>
      </c>
      <c r="I76" s="116" t="e">
        <f t="shared" si="20"/>
        <v>#DIV/0!</v>
      </c>
      <c r="J76" s="116">
        <f t="shared" si="21"/>
        <v>0</v>
      </c>
      <c r="K76" s="89" t="b">
        <f t="shared" si="22"/>
        <v>0</v>
      </c>
      <c r="L76" s="85" t="b">
        <f t="shared" si="23"/>
        <v>0</v>
      </c>
      <c r="M76" s="85"/>
      <c r="N76" s="85"/>
      <c r="O76" s="85"/>
      <c r="P76" s="85"/>
      <c r="Q76" s="85"/>
      <c r="R76" s="85"/>
      <c r="S76" s="85"/>
      <c r="T76" s="85"/>
      <c r="U76" s="86"/>
    </row>
    <row r="77" spans="1:21" x14ac:dyDescent="0.2">
      <c r="A77" s="108"/>
      <c r="B77" s="118">
        <f t="shared" si="18"/>
        <v>0</v>
      </c>
      <c r="C77" s="109"/>
      <c r="D77" s="109"/>
      <c r="E77" s="112"/>
      <c r="F77" s="110"/>
      <c r="G77" s="110"/>
      <c r="H77" s="116" t="e">
        <f t="shared" si="19"/>
        <v>#DIV/0!</v>
      </c>
      <c r="I77" s="116" t="e">
        <f t="shared" si="20"/>
        <v>#DIV/0!</v>
      </c>
      <c r="J77" s="116">
        <f t="shared" si="21"/>
        <v>0</v>
      </c>
      <c r="K77" s="89" t="b">
        <f t="shared" si="22"/>
        <v>0</v>
      </c>
      <c r="L77" s="85" t="b">
        <f t="shared" si="23"/>
        <v>0</v>
      </c>
      <c r="M77" s="85"/>
      <c r="N77" s="85"/>
      <c r="O77" s="85"/>
      <c r="P77" s="85"/>
      <c r="Q77" s="85"/>
      <c r="R77" s="85"/>
      <c r="S77" s="85"/>
      <c r="T77" s="85"/>
      <c r="U77" s="86"/>
    </row>
    <row r="78" spans="1:21" x14ac:dyDescent="0.2">
      <c r="A78" s="108"/>
      <c r="B78" s="118">
        <f t="shared" si="18"/>
        <v>0</v>
      </c>
      <c r="C78" s="109"/>
      <c r="D78" s="109"/>
      <c r="E78" s="112"/>
      <c r="F78" s="110"/>
      <c r="G78" s="110"/>
      <c r="H78" s="116" t="e">
        <f t="shared" si="19"/>
        <v>#DIV/0!</v>
      </c>
      <c r="I78" s="116" t="e">
        <f t="shared" si="20"/>
        <v>#DIV/0!</v>
      </c>
      <c r="J78" s="116">
        <f t="shared" si="21"/>
        <v>0</v>
      </c>
      <c r="K78" s="89" t="b">
        <f t="shared" si="22"/>
        <v>0</v>
      </c>
      <c r="L78" s="85" t="b">
        <f t="shared" si="23"/>
        <v>0</v>
      </c>
      <c r="M78" s="85"/>
      <c r="N78" s="85"/>
      <c r="O78" s="85"/>
      <c r="P78" s="85"/>
      <c r="Q78" s="85"/>
      <c r="R78" s="85"/>
      <c r="S78" s="85"/>
      <c r="T78" s="85"/>
      <c r="U78" s="86"/>
    </row>
    <row r="79" spans="1:21" x14ac:dyDescent="0.2">
      <c r="A79" s="108"/>
      <c r="B79" s="118">
        <f t="shared" si="18"/>
        <v>0</v>
      </c>
      <c r="C79" s="109"/>
      <c r="D79" s="109"/>
      <c r="E79" s="112"/>
      <c r="F79" s="110"/>
      <c r="G79" s="110"/>
      <c r="H79" s="116" t="e">
        <f t="shared" si="19"/>
        <v>#DIV/0!</v>
      </c>
      <c r="I79" s="116" t="e">
        <f t="shared" si="20"/>
        <v>#DIV/0!</v>
      </c>
      <c r="J79" s="116">
        <f t="shared" si="21"/>
        <v>0</v>
      </c>
      <c r="K79" s="89" t="b">
        <f t="shared" si="22"/>
        <v>0</v>
      </c>
      <c r="L79" s="85" t="b">
        <f t="shared" si="23"/>
        <v>0</v>
      </c>
      <c r="M79" s="85"/>
      <c r="N79" s="85"/>
      <c r="O79" s="85"/>
      <c r="P79" s="85"/>
      <c r="Q79" s="85"/>
      <c r="R79" s="85"/>
      <c r="S79" s="85"/>
      <c r="T79" s="85"/>
      <c r="U79" s="86"/>
    </row>
    <row r="80" spans="1:21" x14ac:dyDescent="0.2">
      <c r="A80" s="108"/>
      <c r="B80" s="118">
        <f t="shared" si="18"/>
        <v>0</v>
      </c>
      <c r="C80" s="109"/>
      <c r="D80" s="109"/>
      <c r="E80" s="112"/>
      <c r="F80" s="110"/>
      <c r="G80" s="110"/>
      <c r="H80" s="116" t="e">
        <f t="shared" si="19"/>
        <v>#DIV/0!</v>
      </c>
      <c r="I80" s="116" t="e">
        <f t="shared" si="20"/>
        <v>#DIV/0!</v>
      </c>
      <c r="J80" s="116">
        <f t="shared" si="21"/>
        <v>0</v>
      </c>
      <c r="K80" s="89" t="b">
        <f t="shared" si="22"/>
        <v>0</v>
      </c>
      <c r="L80" s="85" t="b">
        <f t="shared" si="23"/>
        <v>0</v>
      </c>
      <c r="M80" s="85"/>
      <c r="N80" s="85"/>
      <c r="O80" s="85"/>
      <c r="P80" s="85"/>
      <c r="Q80" s="85"/>
      <c r="R80" s="85"/>
      <c r="S80" s="85"/>
      <c r="T80" s="85"/>
      <c r="U80" s="86"/>
    </row>
    <row r="81" spans="1:21" x14ac:dyDescent="0.2">
      <c r="A81" s="108"/>
      <c r="B81" s="118">
        <f t="shared" si="18"/>
        <v>0</v>
      </c>
      <c r="C81" s="109"/>
      <c r="D81" s="109"/>
      <c r="E81" s="112"/>
      <c r="F81" s="110"/>
      <c r="G81" s="110"/>
      <c r="H81" s="116" t="e">
        <f t="shared" si="19"/>
        <v>#DIV/0!</v>
      </c>
      <c r="I81" s="116" t="e">
        <f t="shared" si="20"/>
        <v>#DIV/0!</v>
      </c>
      <c r="J81" s="116">
        <f t="shared" si="21"/>
        <v>0</v>
      </c>
      <c r="K81" s="89" t="b">
        <f t="shared" si="22"/>
        <v>0</v>
      </c>
      <c r="L81" s="85" t="b">
        <f t="shared" si="23"/>
        <v>0</v>
      </c>
      <c r="M81" s="85"/>
      <c r="N81" s="85"/>
      <c r="O81" s="85"/>
      <c r="P81" s="85"/>
      <c r="Q81" s="85"/>
      <c r="R81" s="85"/>
      <c r="S81" s="85"/>
      <c r="T81" s="85"/>
      <c r="U81" s="86"/>
    </row>
    <row r="82" spans="1:21" x14ac:dyDescent="0.2">
      <c r="A82" s="108"/>
      <c r="B82" s="118">
        <f t="shared" si="18"/>
        <v>0</v>
      </c>
      <c r="C82" s="109"/>
      <c r="D82" s="109"/>
      <c r="E82" s="112"/>
      <c r="F82" s="110"/>
      <c r="G82" s="110"/>
      <c r="H82" s="116" t="e">
        <f t="shared" si="19"/>
        <v>#DIV/0!</v>
      </c>
      <c r="I82" s="116" t="e">
        <f t="shared" si="20"/>
        <v>#DIV/0!</v>
      </c>
      <c r="J82" s="116">
        <f t="shared" si="21"/>
        <v>0</v>
      </c>
      <c r="K82" s="89" t="b">
        <f t="shared" si="22"/>
        <v>0</v>
      </c>
      <c r="L82" s="85" t="b">
        <f t="shared" si="23"/>
        <v>0</v>
      </c>
      <c r="M82" s="85"/>
      <c r="N82" s="85"/>
      <c r="O82" s="85"/>
      <c r="P82" s="85"/>
      <c r="Q82" s="85"/>
      <c r="R82" s="85"/>
      <c r="S82" s="85"/>
      <c r="T82" s="85"/>
      <c r="U82" s="86"/>
    </row>
    <row r="83" spans="1:21" x14ac:dyDescent="0.2">
      <c r="A83" s="108"/>
      <c r="B83" s="118">
        <f t="shared" si="18"/>
        <v>0</v>
      </c>
      <c r="C83" s="109"/>
      <c r="D83" s="109"/>
      <c r="E83" s="112"/>
      <c r="F83" s="110"/>
      <c r="G83" s="110"/>
      <c r="H83" s="116" t="e">
        <f t="shared" si="19"/>
        <v>#DIV/0!</v>
      </c>
      <c r="I83" s="116" t="e">
        <f t="shared" si="20"/>
        <v>#DIV/0!</v>
      </c>
      <c r="J83" s="116">
        <f t="shared" si="21"/>
        <v>0</v>
      </c>
      <c r="K83" s="89" t="b">
        <f t="shared" si="22"/>
        <v>0</v>
      </c>
      <c r="L83" s="85" t="b">
        <f t="shared" si="23"/>
        <v>0</v>
      </c>
      <c r="M83" s="85"/>
      <c r="N83" s="85"/>
      <c r="O83" s="85"/>
      <c r="P83" s="85"/>
      <c r="Q83" s="85"/>
      <c r="R83" s="85"/>
      <c r="S83" s="85"/>
      <c r="T83" s="85"/>
      <c r="U83" s="86"/>
    </row>
    <row r="84" spans="1:21" x14ac:dyDescent="0.2">
      <c r="A84" s="108"/>
      <c r="B84" s="118">
        <f t="shared" si="18"/>
        <v>0</v>
      </c>
      <c r="C84" s="109"/>
      <c r="D84" s="109"/>
      <c r="E84" s="112"/>
      <c r="F84" s="110"/>
      <c r="G84" s="110"/>
      <c r="H84" s="116" t="e">
        <f t="shared" si="19"/>
        <v>#DIV/0!</v>
      </c>
      <c r="I84" s="116" t="e">
        <f t="shared" si="20"/>
        <v>#DIV/0!</v>
      </c>
      <c r="J84" s="116">
        <f t="shared" si="21"/>
        <v>0</v>
      </c>
      <c r="K84" s="89" t="b">
        <f t="shared" si="22"/>
        <v>0</v>
      </c>
      <c r="L84" s="85" t="b">
        <f t="shared" si="23"/>
        <v>0</v>
      </c>
      <c r="M84" s="85"/>
      <c r="N84" s="85"/>
      <c r="O84" s="85"/>
      <c r="P84" s="85"/>
      <c r="Q84" s="85"/>
      <c r="R84" s="85"/>
      <c r="S84" s="85"/>
      <c r="T84" s="85"/>
      <c r="U84" s="86"/>
    </row>
    <row r="85" spans="1:21" x14ac:dyDescent="0.2">
      <c r="A85" s="108"/>
      <c r="B85" s="118">
        <f t="shared" si="18"/>
        <v>0</v>
      </c>
      <c r="C85" s="109"/>
      <c r="D85" s="109"/>
      <c r="E85" s="112"/>
      <c r="F85" s="110"/>
      <c r="G85" s="110"/>
      <c r="H85" s="116" t="e">
        <f t="shared" si="19"/>
        <v>#DIV/0!</v>
      </c>
      <c r="I85" s="116" t="e">
        <f t="shared" si="20"/>
        <v>#DIV/0!</v>
      </c>
      <c r="J85" s="116">
        <f t="shared" si="21"/>
        <v>0</v>
      </c>
      <c r="K85" s="89" t="b">
        <f t="shared" si="22"/>
        <v>0</v>
      </c>
      <c r="L85" s="85" t="b">
        <f t="shared" si="23"/>
        <v>0</v>
      </c>
      <c r="M85" s="85"/>
      <c r="N85" s="85"/>
      <c r="O85" s="85"/>
      <c r="P85" s="85"/>
      <c r="Q85" s="85"/>
      <c r="R85" s="85"/>
      <c r="S85" s="85"/>
      <c r="T85" s="85"/>
      <c r="U85" s="86"/>
    </row>
    <row r="86" spans="1:21" x14ac:dyDescent="0.2">
      <c r="A86" s="108"/>
      <c r="B86" s="118">
        <f t="shared" si="18"/>
        <v>0</v>
      </c>
      <c r="C86" s="109"/>
      <c r="D86" s="109"/>
      <c r="E86" s="112"/>
      <c r="F86" s="110"/>
      <c r="G86" s="110"/>
      <c r="H86" s="116" t="e">
        <f t="shared" si="19"/>
        <v>#DIV/0!</v>
      </c>
      <c r="I86" s="116" t="e">
        <f t="shared" si="20"/>
        <v>#DIV/0!</v>
      </c>
      <c r="J86" s="116">
        <f t="shared" si="21"/>
        <v>0</v>
      </c>
      <c r="K86" s="89" t="b">
        <f t="shared" si="22"/>
        <v>0</v>
      </c>
      <c r="L86" s="85" t="b">
        <f t="shared" si="23"/>
        <v>0</v>
      </c>
      <c r="M86" s="85"/>
      <c r="N86" s="85"/>
      <c r="O86" s="85"/>
      <c r="P86" s="85"/>
      <c r="Q86" s="85"/>
      <c r="R86" s="85"/>
      <c r="S86" s="85"/>
      <c r="T86" s="85"/>
      <c r="U86" s="86"/>
    </row>
    <row r="87" spans="1:21" x14ac:dyDescent="0.2">
      <c r="A87" s="108"/>
      <c r="B87" s="118">
        <f t="shared" si="18"/>
        <v>0</v>
      </c>
      <c r="C87" s="109"/>
      <c r="D87" s="109"/>
      <c r="E87" s="112"/>
      <c r="F87" s="110"/>
      <c r="G87" s="110"/>
      <c r="H87" s="116" t="e">
        <f t="shared" si="19"/>
        <v>#DIV/0!</v>
      </c>
      <c r="I87" s="116" t="e">
        <f t="shared" si="20"/>
        <v>#DIV/0!</v>
      </c>
      <c r="J87" s="116">
        <f t="shared" si="21"/>
        <v>0</v>
      </c>
      <c r="K87" s="89" t="b">
        <f t="shared" si="22"/>
        <v>0</v>
      </c>
      <c r="L87" s="85" t="b">
        <f t="shared" si="23"/>
        <v>0</v>
      </c>
      <c r="M87" s="85"/>
      <c r="N87" s="85"/>
      <c r="O87" s="85"/>
      <c r="P87" s="85"/>
      <c r="Q87" s="85"/>
      <c r="R87" s="85"/>
      <c r="S87" s="85"/>
      <c r="T87" s="85"/>
      <c r="U87" s="86"/>
    </row>
    <row r="88" spans="1:21" x14ac:dyDescent="0.2">
      <c r="A88" s="108"/>
      <c r="B88" s="118">
        <f t="shared" si="18"/>
        <v>0</v>
      </c>
      <c r="C88" s="109"/>
      <c r="D88" s="109"/>
      <c r="E88" s="112"/>
      <c r="F88" s="110"/>
      <c r="G88" s="110"/>
      <c r="H88" s="116" t="e">
        <f t="shared" si="19"/>
        <v>#DIV/0!</v>
      </c>
      <c r="I88" s="116" t="e">
        <f t="shared" si="20"/>
        <v>#DIV/0!</v>
      </c>
      <c r="J88" s="116">
        <f t="shared" si="21"/>
        <v>0</v>
      </c>
      <c r="K88" s="89" t="b">
        <f t="shared" si="22"/>
        <v>0</v>
      </c>
      <c r="L88" s="85" t="b">
        <f t="shared" si="23"/>
        <v>0</v>
      </c>
      <c r="M88" s="85"/>
      <c r="N88" s="85"/>
      <c r="O88" s="85"/>
      <c r="P88" s="85"/>
      <c r="Q88" s="85"/>
      <c r="R88" s="85"/>
      <c r="S88" s="85"/>
      <c r="T88" s="85"/>
      <c r="U88" s="86"/>
    </row>
    <row r="89" spans="1:21" x14ac:dyDescent="0.2">
      <c r="A89" s="108"/>
      <c r="B89" s="118">
        <f t="shared" si="18"/>
        <v>0</v>
      </c>
      <c r="C89" s="109"/>
      <c r="D89" s="109"/>
      <c r="E89" s="112"/>
      <c r="F89" s="110"/>
      <c r="G89" s="110"/>
      <c r="H89" s="116" t="e">
        <f t="shared" si="19"/>
        <v>#DIV/0!</v>
      </c>
      <c r="I89" s="116" t="e">
        <f t="shared" si="20"/>
        <v>#DIV/0!</v>
      </c>
      <c r="J89" s="116">
        <f t="shared" si="21"/>
        <v>0</v>
      </c>
      <c r="K89" s="89" t="b">
        <f t="shared" si="22"/>
        <v>0</v>
      </c>
      <c r="L89" s="85" t="b">
        <f t="shared" si="23"/>
        <v>0</v>
      </c>
      <c r="M89" s="85"/>
      <c r="N89" s="85"/>
      <c r="O89" s="85"/>
      <c r="P89" s="85"/>
      <c r="Q89" s="85"/>
      <c r="R89" s="85"/>
      <c r="S89" s="85"/>
      <c r="T89" s="85"/>
      <c r="U89" s="86"/>
    </row>
    <row r="90" spans="1:21" x14ac:dyDescent="0.2">
      <c r="A90" s="108"/>
      <c r="B90" s="118">
        <f t="shared" si="18"/>
        <v>0</v>
      </c>
      <c r="C90" s="109"/>
      <c r="D90" s="109"/>
      <c r="E90" s="112"/>
      <c r="F90" s="110"/>
      <c r="G90" s="110"/>
      <c r="H90" s="116" t="e">
        <f t="shared" si="19"/>
        <v>#DIV/0!</v>
      </c>
      <c r="I90" s="116" t="e">
        <f t="shared" si="20"/>
        <v>#DIV/0!</v>
      </c>
      <c r="J90" s="116">
        <f t="shared" si="21"/>
        <v>0</v>
      </c>
      <c r="K90" s="89" t="b">
        <f t="shared" si="22"/>
        <v>0</v>
      </c>
      <c r="L90" s="85" t="b">
        <f t="shared" si="23"/>
        <v>0</v>
      </c>
      <c r="M90" s="85"/>
      <c r="N90" s="85"/>
      <c r="O90" s="85"/>
      <c r="P90" s="85"/>
      <c r="Q90" s="85"/>
      <c r="R90" s="85"/>
      <c r="S90" s="85"/>
      <c r="T90" s="85"/>
      <c r="U90" s="86"/>
    </row>
    <row r="91" spans="1:21" x14ac:dyDescent="0.2">
      <c r="A91" s="108"/>
      <c r="B91" s="118">
        <f t="shared" si="18"/>
        <v>0</v>
      </c>
      <c r="C91" s="109"/>
      <c r="D91" s="109"/>
      <c r="E91" s="112"/>
      <c r="F91" s="110"/>
      <c r="G91" s="110"/>
      <c r="H91" s="116" t="e">
        <f t="shared" si="19"/>
        <v>#DIV/0!</v>
      </c>
      <c r="I91" s="116" t="e">
        <f t="shared" si="20"/>
        <v>#DIV/0!</v>
      </c>
      <c r="J91" s="116">
        <f t="shared" si="21"/>
        <v>0</v>
      </c>
      <c r="K91" s="89" t="b">
        <f t="shared" si="22"/>
        <v>0</v>
      </c>
      <c r="L91" s="85" t="b">
        <f t="shared" si="23"/>
        <v>0</v>
      </c>
      <c r="M91" s="85"/>
      <c r="N91" s="85"/>
      <c r="O91" s="85"/>
      <c r="P91" s="85"/>
      <c r="Q91" s="85"/>
      <c r="R91" s="85"/>
      <c r="S91" s="85"/>
      <c r="T91" s="85"/>
      <c r="U91" s="86"/>
    </row>
    <row r="92" spans="1:21" x14ac:dyDescent="0.2">
      <c r="A92" s="108"/>
      <c r="B92" s="118">
        <f t="shared" si="18"/>
        <v>0</v>
      </c>
      <c r="C92" s="109"/>
      <c r="D92" s="109"/>
      <c r="E92" s="112"/>
      <c r="F92" s="110"/>
      <c r="G92" s="110"/>
      <c r="H92" s="116" t="e">
        <f t="shared" si="19"/>
        <v>#DIV/0!</v>
      </c>
      <c r="I92" s="116" t="e">
        <f t="shared" si="20"/>
        <v>#DIV/0!</v>
      </c>
      <c r="J92" s="116">
        <f t="shared" si="21"/>
        <v>0</v>
      </c>
      <c r="K92" s="89" t="b">
        <f t="shared" si="22"/>
        <v>0</v>
      </c>
      <c r="L92" s="85" t="b">
        <f t="shared" si="23"/>
        <v>0</v>
      </c>
      <c r="M92" s="85"/>
      <c r="N92" s="85"/>
      <c r="O92" s="85"/>
      <c r="P92" s="85"/>
      <c r="Q92" s="85"/>
      <c r="R92" s="85"/>
      <c r="S92" s="85"/>
      <c r="T92" s="85"/>
      <c r="U92" s="86"/>
    </row>
    <row r="93" spans="1:21" x14ac:dyDescent="0.2">
      <c r="A93" s="108"/>
      <c r="B93" s="118">
        <f t="shared" si="18"/>
        <v>0</v>
      </c>
      <c r="C93" s="109"/>
      <c r="D93" s="109"/>
      <c r="E93" s="112"/>
      <c r="F93" s="110"/>
      <c r="G93" s="110"/>
      <c r="H93" s="116" t="e">
        <f t="shared" si="19"/>
        <v>#DIV/0!</v>
      </c>
      <c r="I93" s="116" t="e">
        <f t="shared" si="20"/>
        <v>#DIV/0!</v>
      </c>
      <c r="J93" s="116">
        <f t="shared" si="21"/>
        <v>0</v>
      </c>
      <c r="K93" s="89" t="b">
        <f t="shared" si="22"/>
        <v>0</v>
      </c>
      <c r="L93" s="85" t="b">
        <f t="shared" si="23"/>
        <v>0</v>
      </c>
      <c r="M93" s="85"/>
      <c r="N93" s="85"/>
      <c r="O93" s="85"/>
      <c r="P93" s="85"/>
      <c r="Q93" s="85"/>
      <c r="R93" s="85"/>
      <c r="S93" s="85"/>
      <c r="T93" s="85"/>
      <c r="U93" s="86"/>
    </row>
    <row r="94" spans="1:21" x14ac:dyDescent="0.2">
      <c r="A94" s="108"/>
      <c r="B94" s="118">
        <f t="shared" si="18"/>
        <v>0</v>
      </c>
      <c r="C94" s="109"/>
      <c r="D94" s="109"/>
      <c r="E94" s="112"/>
      <c r="F94" s="110"/>
      <c r="G94" s="110"/>
      <c r="H94" s="116" t="e">
        <f t="shared" si="19"/>
        <v>#DIV/0!</v>
      </c>
      <c r="I94" s="116" t="e">
        <f t="shared" si="20"/>
        <v>#DIV/0!</v>
      </c>
      <c r="J94" s="116">
        <f t="shared" si="21"/>
        <v>0</v>
      </c>
      <c r="K94" s="89" t="b">
        <f t="shared" si="22"/>
        <v>0</v>
      </c>
      <c r="L94" s="85" t="b">
        <f t="shared" si="23"/>
        <v>0</v>
      </c>
      <c r="M94" s="85"/>
      <c r="N94" s="85"/>
      <c r="O94" s="85"/>
      <c r="P94" s="85"/>
      <c r="Q94" s="85"/>
      <c r="R94" s="85"/>
      <c r="S94" s="85"/>
      <c r="T94" s="85"/>
      <c r="U94" s="86"/>
    </row>
    <row r="95" spans="1:21" x14ac:dyDescent="0.2">
      <c r="A95" s="108"/>
      <c r="B95" s="118">
        <f t="shared" si="18"/>
        <v>0</v>
      </c>
      <c r="C95" s="109"/>
      <c r="D95" s="109"/>
      <c r="E95" s="112"/>
      <c r="F95" s="110"/>
      <c r="G95" s="110"/>
      <c r="H95" s="116" t="e">
        <f t="shared" si="19"/>
        <v>#DIV/0!</v>
      </c>
      <c r="I95" s="116" t="e">
        <f t="shared" si="20"/>
        <v>#DIV/0!</v>
      </c>
      <c r="J95" s="116">
        <f t="shared" si="21"/>
        <v>0</v>
      </c>
      <c r="K95" s="89" t="b">
        <f t="shared" si="22"/>
        <v>0</v>
      </c>
      <c r="L95" s="85" t="b">
        <f t="shared" si="23"/>
        <v>0</v>
      </c>
      <c r="M95" s="85"/>
      <c r="N95" s="85"/>
      <c r="O95" s="85"/>
      <c r="P95" s="85"/>
      <c r="Q95" s="85"/>
      <c r="R95" s="85"/>
      <c r="S95" s="85"/>
      <c r="T95" s="85"/>
      <c r="U95" s="86"/>
    </row>
    <row r="96" spans="1:21" x14ac:dyDescent="0.2">
      <c r="A96" s="108"/>
      <c r="B96" s="118">
        <f t="shared" si="18"/>
        <v>0</v>
      </c>
      <c r="C96" s="109"/>
      <c r="D96" s="109"/>
      <c r="E96" s="112"/>
      <c r="F96" s="110"/>
      <c r="G96" s="110"/>
      <c r="H96" s="116" t="e">
        <f t="shared" si="19"/>
        <v>#DIV/0!</v>
      </c>
      <c r="I96" s="116" t="e">
        <f t="shared" si="20"/>
        <v>#DIV/0!</v>
      </c>
      <c r="J96" s="116">
        <f t="shared" si="21"/>
        <v>0</v>
      </c>
      <c r="K96" s="89" t="b">
        <f t="shared" si="22"/>
        <v>0</v>
      </c>
      <c r="L96" s="85" t="b">
        <f t="shared" si="23"/>
        <v>0</v>
      </c>
      <c r="M96" s="85"/>
      <c r="N96" s="85"/>
      <c r="O96" s="85"/>
      <c r="P96" s="85"/>
      <c r="Q96" s="85"/>
      <c r="R96" s="85"/>
      <c r="S96" s="85"/>
      <c r="T96" s="85"/>
      <c r="U96" s="86"/>
    </row>
    <row r="97" spans="1:21" x14ac:dyDescent="0.2">
      <c r="A97" s="108"/>
      <c r="B97" s="118">
        <f t="shared" si="18"/>
        <v>0</v>
      </c>
      <c r="C97" s="109"/>
      <c r="D97" s="109"/>
      <c r="E97" s="112"/>
      <c r="F97" s="110"/>
      <c r="G97" s="110"/>
      <c r="H97" s="116" t="e">
        <f t="shared" si="19"/>
        <v>#DIV/0!</v>
      </c>
      <c r="I97" s="116" t="e">
        <f t="shared" si="20"/>
        <v>#DIV/0!</v>
      </c>
      <c r="J97" s="116">
        <f t="shared" si="21"/>
        <v>0</v>
      </c>
      <c r="K97" s="89" t="b">
        <f t="shared" si="22"/>
        <v>0</v>
      </c>
      <c r="L97" s="85" t="b">
        <f t="shared" si="23"/>
        <v>0</v>
      </c>
      <c r="M97" s="85"/>
      <c r="N97" s="85"/>
      <c r="O97" s="85"/>
      <c r="P97" s="85"/>
      <c r="Q97" s="85"/>
      <c r="R97" s="85"/>
      <c r="S97" s="85"/>
      <c r="T97" s="85"/>
      <c r="U97" s="86"/>
    </row>
    <row r="98" spans="1:21" x14ac:dyDescent="0.2">
      <c r="A98" s="108"/>
      <c r="B98" s="118">
        <f t="shared" si="18"/>
        <v>0</v>
      </c>
      <c r="C98" s="109"/>
      <c r="D98" s="109"/>
      <c r="E98" s="112"/>
      <c r="F98" s="110"/>
      <c r="G98" s="110"/>
      <c r="H98" s="116" t="e">
        <f t="shared" si="19"/>
        <v>#DIV/0!</v>
      </c>
      <c r="I98" s="116" t="e">
        <f t="shared" si="20"/>
        <v>#DIV/0!</v>
      </c>
      <c r="J98" s="116">
        <f t="shared" si="21"/>
        <v>0</v>
      </c>
      <c r="K98" s="89" t="b">
        <f t="shared" si="22"/>
        <v>0</v>
      </c>
      <c r="L98" s="85" t="b">
        <f t="shared" si="23"/>
        <v>0</v>
      </c>
      <c r="M98" s="85"/>
      <c r="N98" s="85"/>
      <c r="O98" s="85"/>
      <c r="P98" s="85"/>
      <c r="Q98" s="85"/>
      <c r="R98" s="85"/>
      <c r="S98" s="85"/>
      <c r="T98" s="85"/>
      <c r="U98" s="86"/>
    </row>
    <row r="99" spans="1:21" x14ac:dyDescent="0.2">
      <c r="A99" s="108"/>
      <c r="B99" s="118">
        <f t="shared" si="18"/>
        <v>0</v>
      </c>
      <c r="C99" s="109"/>
      <c r="D99" s="109"/>
      <c r="E99" s="112"/>
      <c r="F99" s="110"/>
      <c r="G99" s="110"/>
      <c r="H99" s="116" t="e">
        <f t="shared" si="19"/>
        <v>#DIV/0!</v>
      </c>
      <c r="I99" s="116" t="e">
        <f t="shared" si="20"/>
        <v>#DIV/0!</v>
      </c>
      <c r="J99" s="116">
        <f t="shared" si="21"/>
        <v>0</v>
      </c>
      <c r="K99" s="89" t="b">
        <f t="shared" si="22"/>
        <v>0</v>
      </c>
      <c r="L99" s="85" t="b">
        <f t="shared" si="23"/>
        <v>0</v>
      </c>
      <c r="M99" s="85"/>
      <c r="N99" s="85"/>
      <c r="O99" s="85"/>
      <c r="P99" s="85"/>
      <c r="Q99" s="85"/>
      <c r="R99" s="85"/>
      <c r="S99" s="85"/>
      <c r="T99" s="85"/>
      <c r="U99" s="86"/>
    </row>
    <row r="100" spans="1:21" x14ac:dyDescent="0.2">
      <c r="A100" s="108"/>
      <c r="B100" s="118">
        <f t="shared" si="18"/>
        <v>0</v>
      </c>
      <c r="C100" s="109"/>
      <c r="D100" s="109"/>
      <c r="E100" s="112"/>
      <c r="F100" s="110"/>
      <c r="G100" s="110"/>
      <c r="H100" s="116" t="e">
        <f t="shared" si="19"/>
        <v>#DIV/0!</v>
      </c>
      <c r="I100" s="116" t="e">
        <f t="shared" si="20"/>
        <v>#DIV/0!</v>
      </c>
      <c r="J100" s="116">
        <f t="shared" si="21"/>
        <v>0</v>
      </c>
      <c r="K100" s="89" t="b">
        <f t="shared" si="22"/>
        <v>0</v>
      </c>
      <c r="L100" s="85" t="b">
        <f t="shared" si="23"/>
        <v>0</v>
      </c>
      <c r="M100" s="85"/>
      <c r="N100" s="85"/>
      <c r="O100" s="85"/>
      <c r="P100" s="85"/>
      <c r="Q100" s="85"/>
      <c r="R100" s="85"/>
      <c r="S100" s="85"/>
      <c r="T100" s="85"/>
      <c r="U100" s="86"/>
    </row>
    <row r="101" spans="1:21" x14ac:dyDescent="0.2">
      <c r="A101" s="108"/>
      <c r="B101" s="118">
        <f t="shared" si="18"/>
        <v>0</v>
      </c>
      <c r="C101" s="109"/>
      <c r="D101" s="109"/>
      <c r="E101" s="112"/>
      <c r="F101" s="110"/>
      <c r="G101" s="110"/>
      <c r="H101" s="116" t="e">
        <f t="shared" si="19"/>
        <v>#DIV/0!</v>
      </c>
      <c r="I101" s="116" t="e">
        <f t="shared" si="20"/>
        <v>#DIV/0!</v>
      </c>
      <c r="J101" s="116">
        <f t="shared" si="21"/>
        <v>0</v>
      </c>
      <c r="K101" s="89" t="b">
        <f t="shared" si="22"/>
        <v>0</v>
      </c>
      <c r="L101" s="85" t="b">
        <f t="shared" si="23"/>
        <v>0</v>
      </c>
      <c r="M101" s="85"/>
      <c r="N101" s="85"/>
      <c r="O101" s="85"/>
      <c r="P101" s="85"/>
      <c r="Q101" s="85"/>
      <c r="R101" s="85"/>
      <c r="S101" s="85"/>
      <c r="T101" s="85"/>
      <c r="U101" s="86"/>
    </row>
    <row r="102" spans="1:21" x14ac:dyDescent="0.2">
      <c r="A102" s="108"/>
      <c r="B102" s="118">
        <f t="shared" si="18"/>
        <v>0</v>
      </c>
      <c r="C102" s="109"/>
      <c r="D102" s="109"/>
      <c r="E102" s="112"/>
      <c r="F102" s="110"/>
      <c r="G102" s="110"/>
      <c r="H102" s="116" t="e">
        <f t="shared" ref="H102:H105" si="24">(25*25*3600)/(F102*G102*2*1000)</f>
        <v>#DIV/0!</v>
      </c>
      <c r="I102" s="116" t="e">
        <f t="shared" si="20"/>
        <v>#DIV/0!</v>
      </c>
      <c r="J102" s="116">
        <f t="shared" si="21"/>
        <v>0</v>
      </c>
      <c r="K102" s="89" t="b">
        <f t="shared" ref="K102:K105" si="25">IF(E102="F",VLOOKUP(H102,barèmeIN,2,TRUE),IF(E102="G",VLOOKUP(H102,barèmeIN,3,TRUE)))</f>
        <v>0</v>
      </c>
      <c r="L102" s="85" t="b">
        <f t="shared" ref="L102:L105" si="26">IF(E102="F",VLOOKUP(F102,barèmetps,2,TRUE),IF(E102="G",VLOOKUP(F102,barèmetps,3,TRUE)))</f>
        <v>0</v>
      </c>
      <c r="M102" s="85"/>
      <c r="N102" s="85"/>
      <c r="O102" s="85"/>
      <c r="P102" s="85"/>
      <c r="Q102" s="85"/>
      <c r="R102" s="85"/>
      <c r="S102" s="85"/>
      <c r="T102" s="85"/>
      <c r="U102" s="86"/>
    </row>
    <row r="103" spans="1:21" x14ac:dyDescent="0.2">
      <c r="A103" s="108"/>
      <c r="B103" s="118">
        <f t="shared" si="18"/>
        <v>0</v>
      </c>
      <c r="C103" s="109"/>
      <c r="D103" s="109"/>
      <c r="E103" s="112"/>
      <c r="F103" s="110"/>
      <c r="G103" s="110"/>
      <c r="H103" s="116" t="e">
        <f t="shared" si="24"/>
        <v>#DIV/0!</v>
      </c>
      <c r="I103" s="116" t="e">
        <f t="shared" si="20"/>
        <v>#DIV/0!</v>
      </c>
      <c r="J103" s="116">
        <f t="shared" si="21"/>
        <v>0</v>
      </c>
      <c r="K103" s="89" t="b">
        <f t="shared" si="25"/>
        <v>0</v>
      </c>
      <c r="L103" s="85" t="b">
        <f t="shared" si="26"/>
        <v>0</v>
      </c>
      <c r="M103" s="85"/>
      <c r="N103" s="85"/>
      <c r="O103" s="85"/>
      <c r="P103" s="85"/>
      <c r="Q103" s="85"/>
      <c r="R103" s="85"/>
      <c r="S103" s="85"/>
      <c r="T103" s="85"/>
      <c r="U103" s="86"/>
    </row>
    <row r="104" spans="1:21" x14ac:dyDescent="0.2">
      <c r="A104" s="108"/>
      <c r="B104" s="118">
        <f t="shared" si="18"/>
        <v>0</v>
      </c>
      <c r="C104" s="109"/>
      <c r="D104" s="109"/>
      <c r="E104" s="112"/>
      <c r="F104" s="110"/>
      <c r="G104" s="110"/>
      <c r="H104" s="116" t="e">
        <f t="shared" si="24"/>
        <v>#DIV/0!</v>
      </c>
      <c r="I104" s="116" t="e">
        <f t="shared" si="20"/>
        <v>#DIV/0!</v>
      </c>
      <c r="J104" s="116">
        <f t="shared" si="21"/>
        <v>0</v>
      </c>
      <c r="K104" s="89" t="b">
        <f t="shared" si="25"/>
        <v>0</v>
      </c>
      <c r="L104" s="85" t="b">
        <f t="shared" si="26"/>
        <v>0</v>
      </c>
      <c r="M104" s="85"/>
      <c r="N104" s="85"/>
      <c r="O104" s="85"/>
      <c r="P104" s="85"/>
      <c r="Q104" s="85"/>
      <c r="R104" s="85"/>
      <c r="S104" s="85"/>
      <c r="T104" s="85"/>
      <c r="U104" s="86"/>
    </row>
    <row r="105" spans="1:21" x14ac:dyDescent="0.2">
      <c r="A105" s="108"/>
      <c r="B105" s="118">
        <f t="shared" si="18"/>
        <v>0</v>
      </c>
      <c r="C105" s="109"/>
      <c r="D105" s="109"/>
      <c r="E105" s="112"/>
      <c r="F105" s="110"/>
      <c r="G105" s="110"/>
      <c r="H105" s="116" t="e">
        <f t="shared" si="24"/>
        <v>#DIV/0!</v>
      </c>
      <c r="I105" s="116" t="e">
        <f t="shared" si="20"/>
        <v>#DIV/0!</v>
      </c>
      <c r="J105" s="116">
        <f t="shared" si="21"/>
        <v>0</v>
      </c>
      <c r="K105" s="89" t="b">
        <f t="shared" si="25"/>
        <v>0</v>
      </c>
      <c r="L105" s="85" t="b">
        <f t="shared" si="26"/>
        <v>0</v>
      </c>
      <c r="M105" s="85"/>
      <c r="N105" s="85"/>
      <c r="O105" s="85"/>
      <c r="P105" s="85"/>
      <c r="Q105" s="85"/>
      <c r="R105" s="85"/>
      <c r="S105" s="85"/>
      <c r="T105" s="85"/>
      <c r="U105" s="86"/>
    </row>
    <row r="106" spans="1:21" x14ac:dyDescent="0.2">
      <c r="A106" s="94"/>
      <c r="B106" s="81"/>
      <c r="C106" s="98"/>
      <c r="D106" s="98"/>
      <c r="E106" s="99"/>
      <c r="F106" s="99"/>
      <c r="G106" s="99"/>
      <c r="H106" s="85"/>
      <c r="I106" s="85"/>
      <c r="J106" s="85"/>
      <c r="K106" s="89"/>
      <c r="L106" s="85"/>
      <c r="M106" s="85"/>
      <c r="N106" s="85"/>
      <c r="O106" s="85"/>
      <c r="P106" s="85"/>
      <c r="Q106" s="85"/>
      <c r="R106" s="85"/>
      <c r="S106" s="85"/>
      <c r="T106" s="85"/>
      <c r="U106" s="86"/>
    </row>
    <row r="107" spans="1:21" x14ac:dyDescent="0.2">
      <c r="A107" s="94"/>
      <c r="B107" s="81"/>
      <c r="C107" s="98"/>
      <c r="D107" s="98"/>
      <c r="E107" s="99"/>
      <c r="F107" s="99"/>
      <c r="G107" s="99"/>
      <c r="H107" s="85"/>
      <c r="I107" s="85"/>
      <c r="J107" s="85"/>
      <c r="K107" s="89"/>
      <c r="L107" s="85"/>
      <c r="M107" s="85"/>
      <c r="N107" s="85"/>
      <c r="O107" s="85"/>
      <c r="P107" s="85"/>
      <c r="Q107" s="85"/>
      <c r="R107" s="85"/>
      <c r="S107" s="85"/>
      <c r="T107" s="85"/>
      <c r="U107" s="86"/>
    </row>
    <row r="108" spans="1:21" x14ac:dyDescent="0.2">
      <c r="A108" s="108"/>
      <c r="B108" s="118">
        <f t="shared" ref="B108:B139" si="27">K108+L108</f>
        <v>0</v>
      </c>
      <c r="C108" s="114"/>
      <c r="D108" s="114"/>
      <c r="E108" s="112"/>
      <c r="F108" s="110"/>
      <c r="G108" s="110"/>
      <c r="H108" s="116" t="e">
        <f t="shared" ref="H108:H135" si="28">(25*25*3600)/(F108*G108*2*1000)</f>
        <v>#DIV/0!</v>
      </c>
      <c r="I108" s="116" t="e">
        <f t="shared" ref="I108:I139" si="29">(20*2)/G108</f>
        <v>#DIV/0!</v>
      </c>
      <c r="J108" s="116">
        <f t="shared" ref="J108:J139" si="30">(G108*60)/(2*(F108-3))</f>
        <v>0</v>
      </c>
      <c r="K108" s="89" t="b">
        <f t="shared" ref="K108:K135" si="31">IF(E108="F",VLOOKUP(H108,barèmeIN,2,TRUE),IF(E108="G",VLOOKUP(H108,barèmeIN,3,TRUE)))</f>
        <v>0</v>
      </c>
      <c r="L108" s="85" t="b">
        <f t="shared" ref="L108:L135" si="32">IF(E108="F",VLOOKUP(F108,barèmetps,2,TRUE),IF(E108="G",VLOOKUP(F108,barèmetps,3,TRUE)))</f>
        <v>0</v>
      </c>
      <c r="M108" s="85"/>
      <c r="N108" s="85"/>
      <c r="O108" s="85"/>
      <c r="P108" s="85"/>
      <c r="Q108" s="85"/>
      <c r="R108" s="85"/>
      <c r="S108" s="85"/>
      <c r="T108" s="85"/>
      <c r="U108" s="86"/>
    </row>
    <row r="109" spans="1:21" x14ac:dyDescent="0.2">
      <c r="A109" s="108"/>
      <c r="B109" s="118">
        <f t="shared" si="27"/>
        <v>0</v>
      </c>
      <c r="C109" s="114"/>
      <c r="D109" s="114"/>
      <c r="E109" s="112"/>
      <c r="F109" s="110"/>
      <c r="G109" s="110"/>
      <c r="H109" s="116" t="e">
        <f t="shared" si="28"/>
        <v>#DIV/0!</v>
      </c>
      <c r="I109" s="116" t="e">
        <f t="shared" si="29"/>
        <v>#DIV/0!</v>
      </c>
      <c r="J109" s="116">
        <f t="shared" si="30"/>
        <v>0</v>
      </c>
      <c r="K109" s="89" t="b">
        <f t="shared" si="31"/>
        <v>0</v>
      </c>
      <c r="L109" s="85" t="b">
        <f t="shared" si="32"/>
        <v>0</v>
      </c>
      <c r="M109" s="85"/>
      <c r="N109" s="85"/>
      <c r="O109" s="85"/>
      <c r="P109" s="85"/>
      <c r="Q109" s="85"/>
      <c r="R109" s="85"/>
      <c r="S109" s="85"/>
      <c r="T109" s="85"/>
      <c r="U109" s="86"/>
    </row>
    <row r="110" spans="1:21" x14ac:dyDescent="0.2">
      <c r="A110" s="108"/>
      <c r="B110" s="118">
        <f t="shared" si="27"/>
        <v>0</v>
      </c>
      <c r="C110" s="114"/>
      <c r="D110" s="114"/>
      <c r="E110" s="112"/>
      <c r="F110" s="110"/>
      <c r="G110" s="110"/>
      <c r="H110" s="116" t="e">
        <f t="shared" si="28"/>
        <v>#DIV/0!</v>
      </c>
      <c r="I110" s="116" t="e">
        <f t="shared" si="29"/>
        <v>#DIV/0!</v>
      </c>
      <c r="J110" s="116">
        <f t="shared" si="30"/>
        <v>0</v>
      </c>
      <c r="K110" s="89" t="b">
        <f t="shared" si="31"/>
        <v>0</v>
      </c>
      <c r="L110" s="85" t="b">
        <f t="shared" si="32"/>
        <v>0</v>
      </c>
      <c r="M110" s="85"/>
      <c r="N110" s="85"/>
      <c r="O110" s="85"/>
      <c r="P110" s="85"/>
      <c r="Q110" s="85"/>
      <c r="R110" s="85"/>
      <c r="S110" s="85"/>
      <c r="T110" s="85"/>
      <c r="U110" s="86"/>
    </row>
    <row r="111" spans="1:21" x14ac:dyDescent="0.2">
      <c r="A111" s="108"/>
      <c r="B111" s="118">
        <f t="shared" si="27"/>
        <v>0</v>
      </c>
      <c r="C111" s="114"/>
      <c r="D111" s="114"/>
      <c r="E111" s="112"/>
      <c r="F111" s="110"/>
      <c r="G111" s="110"/>
      <c r="H111" s="116" t="e">
        <f t="shared" si="28"/>
        <v>#DIV/0!</v>
      </c>
      <c r="I111" s="116" t="e">
        <f t="shared" si="29"/>
        <v>#DIV/0!</v>
      </c>
      <c r="J111" s="116">
        <f t="shared" si="30"/>
        <v>0</v>
      </c>
      <c r="K111" s="89" t="b">
        <f t="shared" si="31"/>
        <v>0</v>
      </c>
      <c r="L111" s="85" t="b">
        <f t="shared" si="32"/>
        <v>0</v>
      </c>
      <c r="M111" s="85"/>
      <c r="N111" s="85"/>
      <c r="O111" s="85"/>
      <c r="P111" s="85"/>
      <c r="Q111" s="85"/>
      <c r="R111" s="85"/>
      <c r="S111" s="85"/>
      <c r="T111" s="85"/>
      <c r="U111" s="86"/>
    </row>
    <row r="112" spans="1:21" x14ac:dyDescent="0.2">
      <c r="A112" s="108"/>
      <c r="B112" s="118">
        <f t="shared" si="27"/>
        <v>0</v>
      </c>
      <c r="C112" s="114"/>
      <c r="D112" s="114"/>
      <c r="E112" s="112"/>
      <c r="F112" s="110"/>
      <c r="G112" s="110"/>
      <c r="H112" s="116" t="e">
        <f t="shared" si="28"/>
        <v>#DIV/0!</v>
      </c>
      <c r="I112" s="116" t="e">
        <f t="shared" si="29"/>
        <v>#DIV/0!</v>
      </c>
      <c r="J112" s="116">
        <f t="shared" si="30"/>
        <v>0</v>
      </c>
      <c r="K112" s="89" t="b">
        <f t="shared" si="31"/>
        <v>0</v>
      </c>
      <c r="L112" s="85" t="b">
        <f t="shared" si="32"/>
        <v>0</v>
      </c>
      <c r="M112" s="85"/>
      <c r="N112" s="85"/>
      <c r="O112" s="85"/>
      <c r="P112" s="85"/>
      <c r="Q112" s="85"/>
      <c r="R112" s="85"/>
      <c r="S112" s="85"/>
      <c r="T112" s="85"/>
      <c r="U112" s="86"/>
    </row>
    <row r="113" spans="1:21" x14ac:dyDescent="0.2">
      <c r="A113" s="108"/>
      <c r="B113" s="118">
        <f t="shared" si="27"/>
        <v>0</v>
      </c>
      <c r="C113" s="114"/>
      <c r="D113" s="114"/>
      <c r="E113" s="112"/>
      <c r="F113" s="110"/>
      <c r="G113" s="110"/>
      <c r="H113" s="116" t="e">
        <f t="shared" si="28"/>
        <v>#DIV/0!</v>
      </c>
      <c r="I113" s="116" t="e">
        <f t="shared" si="29"/>
        <v>#DIV/0!</v>
      </c>
      <c r="J113" s="116">
        <f t="shared" si="30"/>
        <v>0</v>
      </c>
      <c r="K113" s="89" t="b">
        <f t="shared" si="31"/>
        <v>0</v>
      </c>
      <c r="L113" s="85" t="b">
        <f t="shared" si="32"/>
        <v>0</v>
      </c>
      <c r="M113" s="85"/>
      <c r="N113" s="85"/>
      <c r="O113" s="85"/>
      <c r="P113" s="85"/>
      <c r="Q113" s="85"/>
      <c r="R113" s="85"/>
      <c r="S113" s="85"/>
      <c r="T113" s="85"/>
      <c r="U113" s="86"/>
    </row>
    <row r="114" spans="1:21" x14ac:dyDescent="0.2">
      <c r="A114" s="108"/>
      <c r="B114" s="118">
        <f t="shared" si="27"/>
        <v>0</v>
      </c>
      <c r="C114" s="114"/>
      <c r="D114" s="114"/>
      <c r="E114" s="112"/>
      <c r="F114" s="110"/>
      <c r="G114" s="110"/>
      <c r="H114" s="116" t="e">
        <f t="shared" si="28"/>
        <v>#DIV/0!</v>
      </c>
      <c r="I114" s="116" t="e">
        <f t="shared" si="29"/>
        <v>#DIV/0!</v>
      </c>
      <c r="J114" s="116">
        <f t="shared" si="30"/>
        <v>0</v>
      </c>
      <c r="K114" s="89" t="b">
        <f t="shared" si="31"/>
        <v>0</v>
      </c>
      <c r="L114" s="85" t="b">
        <f t="shared" si="32"/>
        <v>0</v>
      </c>
      <c r="M114" s="85"/>
      <c r="N114" s="85"/>
      <c r="O114" s="85"/>
      <c r="P114" s="85"/>
      <c r="Q114" s="85"/>
      <c r="R114" s="85"/>
      <c r="S114" s="85"/>
      <c r="T114" s="85"/>
      <c r="U114" s="86"/>
    </row>
    <row r="115" spans="1:21" x14ac:dyDescent="0.2">
      <c r="A115" s="108"/>
      <c r="B115" s="118">
        <f t="shared" si="27"/>
        <v>0</v>
      </c>
      <c r="C115" s="114"/>
      <c r="D115" s="114"/>
      <c r="E115" s="112"/>
      <c r="F115" s="110"/>
      <c r="G115" s="110"/>
      <c r="H115" s="116" t="e">
        <f t="shared" si="28"/>
        <v>#DIV/0!</v>
      </c>
      <c r="I115" s="116" t="e">
        <f t="shared" si="29"/>
        <v>#DIV/0!</v>
      </c>
      <c r="J115" s="116">
        <f t="shared" si="30"/>
        <v>0</v>
      </c>
      <c r="K115" s="89" t="b">
        <f t="shared" si="31"/>
        <v>0</v>
      </c>
      <c r="L115" s="85" t="b">
        <f t="shared" si="32"/>
        <v>0</v>
      </c>
      <c r="M115" s="85"/>
      <c r="N115" s="85"/>
      <c r="O115" s="85"/>
      <c r="P115" s="85"/>
      <c r="Q115" s="85"/>
      <c r="R115" s="85"/>
      <c r="S115" s="85"/>
      <c r="T115" s="85"/>
      <c r="U115" s="86"/>
    </row>
    <row r="116" spans="1:21" x14ac:dyDescent="0.2">
      <c r="A116" s="108"/>
      <c r="B116" s="118">
        <f t="shared" si="27"/>
        <v>0</v>
      </c>
      <c r="C116" s="114"/>
      <c r="D116" s="114"/>
      <c r="E116" s="112"/>
      <c r="F116" s="110"/>
      <c r="G116" s="110"/>
      <c r="H116" s="116" t="e">
        <f t="shared" si="28"/>
        <v>#DIV/0!</v>
      </c>
      <c r="I116" s="116" t="e">
        <f t="shared" si="29"/>
        <v>#DIV/0!</v>
      </c>
      <c r="J116" s="116">
        <f t="shared" si="30"/>
        <v>0</v>
      </c>
      <c r="K116" s="89" t="b">
        <f t="shared" si="31"/>
        <v>0</v>
      </c>
      <c r="L116" s="85" t="b">
        <f t="shared" si="32"/>
        <v>0</v>
      </c>
      <c r="M116" s="85"/>
      <c r="N116" s="85"/>
      <c r="O116" s="85"/>
      <c r="P116" s="85"/>
      <c r="Q116" s="85"/>
      <c r="R116" s="85"/>
      <c r="S116" s="85"/>
      <c r="T116" s="85"/>
      <c r="U116" s="86"/>
    </row>
    <row r="117" spans="1:21" x14ac:dyDescent="0.2">
      <c r="A117" s="108"/>
      <c r="B117" s="118">
        <f t="shared" si="27"/>
        <v>0</v>
      </c>
      <c r="C117" s="114"/>
      <c r="D117" s="114"/>
      <c r="E117" s="112"/>
      <c r="F117" s="110"/>
      <c r="G117" s="110"/>
      <c r="H117" s="116" t="e">
        <f t="shared" si="28"/>
        <v>#DIV/0!</v>
      </c>
      <c r="I117" s="116" t="e">
        <f t="shared" si="29"/>
        <v>#DIV/0!</v>
      </c>
      <c r="J117" s="116">
        <f t="shared" si="30"/>
        <v>0</v>
      </c>
      <c r="K117" s="89" t="b">
        <f t="shared" si="31"/>
        <v>0</v>
      </c>
      <c r="L117" s="85" t="b">
        <f t="shared" si="32"/>
        <v>0</v>
      </c>
      <c r="M117" s="85"/>
      <c r="N117" s="85"/>
      <c r="O117" s="85"/>
      <c r="P117" s="85"/>
      <c r="Q117" s="85"/>
      <c r="R117" s="85"/>
      <c r="S117" s="85"/>
      <c r="T117" s="85"/>
      <c r="U117" s="86"/>
    </row>
    <row r="118" spans="1:21" x14ac:dyDescent="0.2">
      <c r="A118" s="108"/>
      <c r="B118" s="118">
        <f t="shared" si="27"/>
        <v>0</v>
      </c>
      <c r="C118" s="114"/>
      <c r="D118" s="114"/>
      <c r="E118" s="112"/>
      <c r="F118" s="110"/>
      <c r="G118" s="110"/>
      <c r="H118" s="116" t="e">
        <f t="shared" si="28"/>
        <v>#DIV/0!</v>
      </c>
      <c r="I118" s="116" t="e">
        <f t="shared" si="29"/>
        <v>#DIV/0!</v>
      </c>
      <c r="J118" s="116">
        <f t="shared" si="30"/>
        <v>0</v>
      </c>
      <c r="K118" s="89" t="b">
        <f t="shared" si="31"/>
        <v>0</v>
      </c>
      <c r="L118" s="85" t="b">
        <f t="shared" si="32"/>
        <v>0</v>
      </c>
      <c r="M118" s="85"/>
      <c r="N118" s="85"/>
      <c r="O118" s="85"/>
      <c r="P118" s="85"/>
      <c r="Q118" s="85"/>
      <c r="R118" s="85"/>
      <c r="S118" s="85"/>
      <c r="T118" s="85"/>
      <c r="U118" s="86"/>
    </row>
    <row r="119" spans="1:21" x14ac:dyDescent="0.2">
      <c r="A119" s="108"/>
      <c r="B119" s="118">
        <f t="shared" si="27"/>
        <v>0</v>
      </c>
      <c r="C119" s="114"/>
      <c r="D119" s="114"/>
      <c r="E119" s="112"/>
      <c r="F119" s="110"/>
      <c r="G119" s="110"/>
      <c r="H119" s="116" t="e">
        <f t="shared" si="28"/>
        <v>#DIV/0!</v>
      </c>
      <c r="I119" s="116" t="e">
        <f t="shared" si="29"/>
        <v>#DIV/0!</v>
      </c>
      <c r="J119" s="116">
        <f t="shared" si="30"/>
        <v>0</v>
      </c>
      <c r="K119" s="89" t="b">
        <f t="shared" si="31"/>
        <v>0</v>
      </c>
      <c r="L119" s="85" t="b">
        <f t="shared" si="32"/>
        <v>0</v>
      </c>
      <c r="M119" s="85"/>
      <c r="N119" s="85"/>
      <c r="O119" s="85"/>
      <c r="P119" s="85"/>
      <c r="Q119" s="85"/>
      <c r="R119" s="85"/>
      <c r="S119" s="85"/>
      <c r="T119" s="85"/>
      <c r="U119" s="86"/>
    </row>
    <row r="120" spans="1:21" x14ac:dyDescent="0.2">
      <c r="A120" s="108"/>
      <c r="B120" s="118">
        <f t="shared" si="27"/>
        <v>0</v>
      </c>
      <c r="C120" s="114"/>
      <c r="D120" s="114"/>
      <c r="E120" s="112"/>
      <c r="F120" s="110"/>
      <c r="G120" s="110"/>
      <c r="H120" s="116" t="e">
        <f t="shared" si="28"/>
        <v>#DIV/0!</v>
      </c>
      <c r="I120" s="116" t="e">
        <f t="shared" si="29"/>
        <v>#DIV/0!</v>
      </c>
      <c r="J120" s="116">
        <f t="shared" si="30"/>
        <v>0</v>
      </c>
      <c r="K120" s="89" t="b">
        <f t="shared" si="31"/>
        <v>0</v>
      </c>
      <c r="L120" s="85" t="b">
        <f t="shared" si="32"/>
        <v>0</v>
      </c>
      <c r="M120" s="85"/>
      <c r="N120" s="85"/>
      <c r="O120" s="85"/>
      <c r="P120" s="85"/>
      <c r="Q120" s="85"/>
      <c r="R120" s="85"/>
      <c r="S120" s="85"/>
      <c r="T120" s="85"/>
      <c r="U120" s="86"/>
    </row>
    <row r="121" spans="1:21" x14ac:dyDescent="0.2">
      <c r="A121" s="108"/>
      <c r="B121" s="118">
        <f t="shared" si="27"/>
        <v>0</v>
      </c>
      <c r="C121" s="114"/>
      <c r="D121" s="114"/>
      <c r="E121" s="112"/>
      <c r="F121" s="110"/>
      <c r="G121" s="110"/>
      <c r="H121" s="116" t="e">
        <f t="shared" si="28"/>
        <v>#DIV/0!</v>
      </c>
      <c r="I121" s="116" t="e">
        <f t="shared" si="29"/>
        <v>#DIV/0!</v>
      </c>
      <c r="J121" s="116">
        <f t="shared" si="30"/>
        <v>0</v>
      </c>
      <c r="K121" s="89" t="b">
        <f t="shared" si="31"/>
        <v>0</v>
      </c>
      <c r="L121" s="85" t="b">
        <f t="shared" si="32"/>
        <v>0</v>
      </c>
      <c r="M121" s="85"/>
      <c r="N121" s="85"/>
      <c r="O121" s="85"/>
      <c r="P121" s="85"/>
      <c r="Q121" s="85"/>
      <c r="R121" s="85"/>
      <c r="S121" s="85"/>
      <c r="T121" s="85"/>
      <c r="U121" s="86"/>
    </row>
    <row r="122" spans="1:21" x14ac:dyDescent="0.2">
      <c r="A122" s="108"/>
      <c r="B122" s="118">
        <f t="shared" si="27"/>
        <v>0</v>
      </c>
      <c r="C122" s="114"/>
      <c r="D122" s="114"/>
      <c r="E122" s="112"/>
      <c r="F122" s="110"/>
      <c r="G122" s="110"/>
      <c r="H122" s="116" t="e">
        <f t="shared" si="28"/>
        <v>#DIV/0!</v>
      </c>
      <c r="I122" s="116" t="e">
        <f t="shared" si="29"/>
        <v>#DIV/0!</v>
      </c>
      <c r="J122" s="116">
        <f t="shared" si="30"/>
        <v>0</v>
      </c>
      <c r="K122" s="89" t="b">
        <f t="shared" si="31"/>
        <v>0</v>
      </c>
      <c r="L122" s="85" t="b">
        <f t="shared" si="32"/>
        <v>0</v>
      </c>
      <c r="M122" s="85"/>
      <c r="N122" s="85"/>
      <c r="O122" s="85"/>
      <c r="P122" s="85"/>
      <c r="Q122" s="85"/>
      <c r="R122" s="85"/>
      <c r="S122" s="85"/>
      <c r="T122" s="85"/>
      <c r="U122" s="86"/>
    </row>
    <row r="123" spans="1:21" x14ac:dyDescent="0.2">
      <c r="A123" s="108"/>
      <c r="B123" s="118">
        <f t="shared" si="27"/>
        <v>0</v>
      </c>
      <c r="C123" s="114"/>
      <c r="D123" s="114"/>
      <c r="E123" s="112"/>
      <c r="F123" s="110"/>
      <c r="G123" s="110"/>
      <c r="H123" s="116" t="e">
        <f t="shared" si="28"/>
        <v>#DIV/0!</v>
      </c>
      <c r="I123" s="116" t="e">
        <f t="shared" si="29"/>
        <v>#DIV/0!</v>
      </c>
      <c r="J123" s="116">
        <f t="shared" si="30"/>
        <v>0</v>
      </c>
      <c r="K123" s="89" t="b">
        <f t="shared" si="31"/>
        <v>0</v>
      </c>
      <c r="L123" s="85" t="b">
        <f t="shared" si="32"/>
        <v>0</v>
      </c>
      <c r="M123" s="85"/>
      <c r="N123" s="85"/>
      <c r="O123" s="85"/>
      <c r="P123" s="85"/>
      <c r="Q123" s="85"/>
      <c r="R123" s="85"/>
      <c r="S123" s="85"/>
      <c r="T123" s="85"/>
      <c r="U123" s="86"/>
    </row>
    <row r="124" spans="1:21" x14ac:dyDescent="0.2">
      <c r="A124" s="108"/>
      <c r="B124" s="118">
        <f t="shared" si="27"/>
        <v>0</v>
      </c>
      <c r="C124" s="114"/>
      <c r="D124" s="114"/>
      <c r="E124" s="112"/>
      <c r="F124" s="110"/>
      <c r="G124" s="110"/>
      <c r="H124" s="116" t="e">
        <f t="shared" si="28"/>
        <v>#DIV/0!</v>
      </c>
      <c r="I124" s="116" t="e">
        <f t="shared" si="29"/>
        <v>#DIV/0!</v>
      </c>
      <c r="J124" s="116">
        <f t="shared" si="30"/>
        <v>0</v>
      </c>
      <c r="K124" s="89" t="b">
        <f t="shared" si="31"/>
        <v>0</v>
      </c>
      <c r="L124" s="85" t="b">
        <f t="shared" si="32"/>
        <v>0</v>
      </c>
      <c r="M124" s="85"/>
      <c r="N124" s="85"/>
      <c r="O124" s="85"/>
      <c r="P124" s="85"/>
      <c r="Q124" s="85"/>
      <c r="R124" s="85"/>
      <c r="S124" s="85"/>
      <c r="T124" s="85"/>
      <c r="U124" s="86"/>
    </row>
    <row r="125" spans="1:21" x14ac:dyDescent="0.2">
      <c r="A125" s="108"/>
      <c r="B125" s="118">
        <f t="shared" si="27"/>
        <v>0</v>
      </c>
      <c r="C125" s="114"/>
      <c r="D125" s="114"/>
      <c r="E125" s="112"/>
      <c r="F125" s="110"/>
      <c r="G125" s="110"/>
      <c r="H125" s="116" t="e">
        <f t="shared" si="28"/>
        <v>#DIV/0!</v>
      </c>
      <c r="I125" s="116" t="e">
        <f t="shared" si="29"/>
        <v>#DIV/0!</v>
      </c>
      <c r="J125" s="116">
        <f t="shared" si="30"/>
        <v>0</v>
      </c>
      <c r="K125" s="89" t="b">
        <f t="shared" si="31"/>
        <v>0</v>
      </c>
      <c r="L125" s="85" t="b">
        <f t="shared" si="32"/>
        <v>0</v>
      </c>
      <c r="M125" s="85"/>
      <c r="N125" s="85"/>
      <c r="O125" s="85"/>
      <c r="P125" s="85"/>
      <c r="Q125" s="85"/>
      <c r="R125" s="85"/>
      <c r="S125" s="85"/>
      <c r="T125" s="85"/>
      <c r="U125" s="86"/>
    </row>
    <row r="126" spans="1:21" x14ac:dyDescent="0.2">
      <c r="A126" s="108"/>
      <c r="B126" s="118">
        <f t="shared" si="27"/>
        <v>0</v>
      </c>
      <c r="C126" s="114"/>
      <c r="D126" s="114"/>
      <c r="E126" s="112"/>
      <c r="F126" s="110"/>
      <c r="G126" s="110"/>
      <c r="H126" s="116" t="e">
        <f t="shared" si="28"/>
        <v>#DIV/0!</v>
      </c>
      <c r="I126" s="116" t="e">
        <f t="shared" si="29"/>
        <v>#DIV/0!</v>
      </c>
      <c r="J126" s="116">
        <f t="shared" si="30"/>
        <v>0</v>
      </c>
      <c r="K126" s="89" t="b">
        <f t="shared" si="31"/>
        <v>0</v>
      </c>
      <c r="L126" s="85" t="b">
        <f t="shared" si="32"/>
        <v>0</v>
      </c>
      <c r="M126" s="85"/>
      <c r="N126" s="85"/>
      <c r="O126" s="85"/>
      <c r="P126" s="85"/>
      <c r="Q126" s="85"/>
      <c r="R126" s="85"/>
      <c r="S126" s="85"/>
      <c r="T126" s="85"/>
      <c r="U126" s="86"/>
    </row>
    <row r="127" spans="1:21" x14ac:dyDescent="0.2">
      <c r="A127" s="108"/>
      <c r="B127" s="118">
        <f t="shared" si="27"/>
        <v>0</v>
      </c>
      <c r="C127" s="114"/>
      <c r="D127" s="114"/>
      <c r="E127" s="112"/>
      <c r="F127" s="110"/>
      <c r="G127" s="110"/>
      <c r="H127" s="116" t="e">
        <f t="shared" si="28"/>
        <v>#DIV/0!</v>
      </c>
      <c r="I127" s="116" t="e">
        <f t="shared" si="29"/>
        <v>#DIV/0!</v>
      </c>
      <c r="J127" s="116">
        <f t="shared" si="30"/>
        <v>0</v>
      </c>
      <c r="K127" s="89" t="b">
        <f t="shared" si="31"/>
        <v>0</v>
      </c>
      <c r="L127" s="85" t="b">
        <f t="shared" si="32"/>
        <v>0</v>
      </c>
      <c r="M127" s="85"/>
      <c r="N127" s="85"/>
      <c r="O127" s="85"/>
      <c r="P127" s="85"/>
      <c r="Q127" s="85"/>
      <c r="R127" s="85"/>
      <c r="S127" s="85"/>
      <c r="T127" s="85"/>
      <c r="U127" s="86"/>
    </row>
    <row r="128" spans="1:21" x14ac:dyDescent="0.2">
      <c r="A128" s="108"/>
      <c r="B128" s="118">
        <f t="shared" si="27"/>
        <v>0</v>
      </c>
      <c r="C128" s="114"/>
      <c r="D128" s="114"/>
      <c r="E128" s="112"/>
      <c r="F128" s="110"/>
      <c r="G128" s="110"/>
      <c r="H128" s="116" t="e">
        <f t="shared" si="28"/>
        <v>#DIV/0!</v>
      </c>
      <c r="I128" s="116" t="e">
        <f t="shared" si="29"/>
        <v>#DIV/0!</v>
      </c>
      <c r="J128" s="116">
        <f t="shared" si="30"/>
        <v>0</v>
      </c>
      <c r="K128" s="89" t="b">
        <f t="shared" si="31"/>
        <v>0</v>
      </c>
      <c r="L128" s="85" t="b">
        <f t="shared" si="32"/>
        <v>0</v>
      </c>
      <c r="M128" s="85"/>
      <c r="N128" s="85"/>
      <c r="O128" s="85"/>
      <c r="P128" s="85"/>
      <c r="Q128" s="85"/>
      <c r="R128" s="85"/>
      <c r="S128" s="85"/>
      <c r="T128" s="85"/>
      <c r="U128" s="86"/>
    </row>
    <row r="129" spans="1:21" x14ac:dyDescent="0.2">
      <c r="A129" s="108"/>
      <c r="B129" s="118">
        <f t="shared" si="27"/>
        <v>0</v>
      </c>
      <c r="C129" s="114"/>
      <c r="D129" s="114"/>
      <c r="E129" s="112"/>
      <c r="F129" s="110"/>
      <c r="G129" s="110"/>
      <c r="H129" s="116" t="e">
        <f t="shared" si="28"/>
        <v>#DIV/0!</v>
      </c>
      <c r="I129" s="116" t="e">
        <f t="shared" si="29"/>
        <v>#DIV/0!</v>
      </c>
      <c r="J129" s="116">
        <f t="shared" si="30"/>
        <v>0</v>
      </c>
      <c r="K129" s="89" t="b">
        <f t="shared" si="31"/>
        <v>0</v>
      </c>
      <c r="L129" s="85" t="b">
        <f t="shared" si="32"/>
        <v>0</v>
      </c>
      <c r="M129" s="85"/>
      <c r="N129" s="85"/>
      <c r="O129" s="85"/>
      <c r="P129" s="85"/>
      <c r="Q129" s="85"/>
      <c r="R129" s="85"/>
      <c r="S129" s="85"/>
      <c r="T129" s="85"/>
      <c r="U129" s="86"/>
    </row>
    <row r="130" spans="1:21" x14ac:dyDescent="0.2">
      <c r="A130" s="108"/>
      <c r="B130" s="118">
        <f t="shared" si="27"/>
        <v>0</v>
      </c>
      <c r="C130" s="114"/>
      <c r="D130" s="114"/>
      <c r="E130" s="112"/>
      <c r="F130" s="110"/>
      <c r="G130" s="110"/>
      <c r="H130" s="116" t="e">
        <f t="shared" si="28"/>
        <v>#DIV/0!</v>
      </c>
      <c r="I130" s="116" t="e">
        <f t="shared" si="29"/>
        <v>#DIV/0!</v>
      </c>
      <c r="J130" s="116">
        <f t="shared" si="30"/>
        <v>0</v>
      </c>
      <c r="K130" s="89" t="b">
        <f t="shared" si="31"/>
        <v>0</v>
      </c>
      <c r="L130" s="85" t="b">
        <f t="shared" si="32"/>
        <v>0</v>
      </c>
      <c r="M130" s="85"/>
      <c r="N130" s="85"/>
      <c r="O130" s="85"/>
      <c r="P130" s="85"/>
      <c r="Q130" s="85"/>
      <c r="R130" s="85"/>
      <c r="S130" s="85"/>
      <c r="T130" s="85"/>
      <c r="U130" s="86"/>
    </row>
    <row r="131" spans="1:21" x14ac:dyDescent="0.2">
      <c r="A131" s="108"/>
      <c r="B131" s="118">
        <f t="shared" si="27"/>
        <v>0</v>
      </c>
      <c r="C131" s="114"/>
      <c r="D131" s="114"/>
      <c r="E131" s="112"/>
      <c r="F131" s="110"/>
      <c r="G131" s="110"/>
      <c r="H131" s="116" t="e">
        <f t="shared" si="28"/>
        <v>#DIV/0!</v>
      </c>
      <c r="I131" s="116" t="e">
        <f t="shared" si="29"/>
        <v>#DIV/0!</v>
      </c>
      <c r="J131" s="116">
        <f t="shared" si="30"/>
        <v>0</v>
      </c>
      <c r="K131" s="89" t="b">
        <f t="shared" si="31"/>
        <v>0</v>
      </c>
      <c r="L131" s="85" t="b">
        <f t="shared" si="32"/>
        <v>0</v>
      </c>
      <c r="M131" s="85"/>
      <c r="N131" s="85"/>
      <c r="O131" s="85"/>
      <c r="P131" s="85"/>
      <c r="Q131" s="85"/>
      <c r="R131" s="85"/>
      <c r="S131" s="85"/>
      <c r="T131" s="85"/>
      <c r="U131" s="86"/>
    </row>
    <row r="132" spans="1:21" x14ac:dyDescent="0.2">
      <c r="A132" s="108"/>
      <c r="B132" s="118">
        <f t="shared" si="27"/>
        <v>0</v>
      </c>
      <c r="C132" s="114"/>
      <c r="D132" s="114"/>
      <c r="E132" s="112"/>
      <c r="F132" s="110"/>
      <c r="G132" s="110"/>
      <c r="H132" s="116" t="e">
        <f t="shared" si="28"/>
        <v>#DIV/0!</v>
      </c>
      <c r="I132" s="116" t="e">
        <f t="shared" si="29"/>
        <v>#DIV/0!</v>
      </c>
      <c r="J132" s="116">
        <f t="shared" si="30"/>
        <v>0</v>
      </c>
      <c r="K132" s="89" t="b">
        <f t="shared" si="31"/>
        <v>0</v>
      </c>
      <c r="L132" s="85" t="b">
        <f t="shared" si="32"/>
        <v>0</v>
      </c>
      <c r="M132" s="85"/>
      <c r="N132" s="85"/>
      <c r="O132" s="85"/>
      <c r="P132" s="85"/>
      <c r="Q132" s="85"/>
      <c r="R132" s="85"/>
      <c r="S132" s="85"/>
      <c r="T132" s="85"/>
      <c r="U132" s="86"/>
    </row>
    <row r="133" spans="1:21" x14ac:dyDescent="0.2">
      <c r="A133" s="108"/>
      <c r="B133" s="118">
        <f t="shared" si="27"/>
        <v>0</v>
      </c>
      <c r="C133" s="114"/>
      <c r="D133" s="114"/>
      <c r="E133" s="112"/>
      <c r="F133" s="110"/>
      <c r="G133" s="110"/>
      <c r="H133" s="116" t="e">
        <f t="shared" si="28"/>
        <v>#DIV/0!</v>
      </c>
      <c r="I133" s="116" t="e">
        <f t="shared" si="29"/>
        <v>#DIV/0!</v>
      </c>
      <c r="J133" s="116">
        <f t="shared" si="30"/>
        <v>0</v>
      </c>
      <c r="K133" s="89" t="b">
        <f t="shared" si="31"/>
        <v>0</v>
      </c>
      <c r="L133" s="85" t="b">
        <f t="shared" si="32"/>
        <v>0</v>
      </c>
      <c r="M133" s="85"/>
      <c r="N133" s="85"/>
      <c r="O133" s="85"/>
      <c r="P133" s="85"/>
      <c r="Q133" s="85"/>
      <c r="R133" s="85"/>
      <c r="S133" s="85"/>
      <c r="T133" s="85"/>
      <c r="U133" s="86"/>
    </row>
    <row r="134" spans="1:21" x14ac:dyDescent="0.2">
      <c r="A134" s="108"/>
      <c r="B134" s="118">
        <f t="shared" si="27"/>
        <v>0</v>
      </c>
      <c r="C134" s="114"/>
      <c r="D134" s="114"/>
      <c r="E134" s="112"/>
      <c r="F134" s="110"/>
      <c r="G134" s="110"/>
      <c r="H134" s="116" t="e">
        <f t="shared" si="28"/>
        <v>#DIV/0!</v>
      </c>
      <c r="I134" s="116" t="e">
        <f t="shared" si="29"/>
        <v>#DIV/0!</v>
      </c>
      <c r="J134" s="116">
        <f t="shared" si="30"/>
        <v>0</v>
      </c>
      <c r="K134" s="89" t="b">
        <f t="shared" si="31"/>
        <v>0</v>
      </c>
      <c r="L134" s="85" t="b">
        <f t="shared" si="32"/>
        <v>0</v>
      </c>
      <c r="M134" s="85"/>
      <c r="N134" s="85"/>
      <c r="O134" s="85"/>
      <c r="P134" s="85"/>
      <c r="Q134" s="85"/>
      <c r="R134" s="85"/>
      <c r="S134" s="85"/>
      <c r="T134" s="85"/>
      <c r="U134" s="86"/>
    </row>
    <row r="135" spans="1:21" x14ac:dyDescent="0.2">
      <c r="A135" s="108"/>
      <c r="B135" s="118">
        <f t="shared" si="27"/>
        <v>0</v>
      </c>
      <c r="C135" s="114"/>
      <c r="D135" s="114"/>
      <c r="E135" s="112"/>
      <c r="F135" s="110"/>
      <c r="G135" s="110"/>
      <c r="H135" s="116" t="e">
        <f t="shared" si="28"/>
        <v>#DIV/0!</v>
      </c>
      <c r="I135" s="116" t="e">
        <f t="shared" si="29"/>
        <v>#DIV/0!</v>
      </c>
      <c r="J135" s="116">
        <f t="shared" si="30"/>
        <v>0</v>
      </c>
      <c r="K135" s="89" t="b">
        <f t="shared" si="31"/>
        <v>0</v>
      </c>
      <c r="L135" s="85" t="b">
        <f t="shared" si="32"/>
        <v>0</v>
      </c>
      <c r="M135" s="85"/>
      <c r="N135" s="85"/>
      <c r="O135" s="85"/>
      <c r="P135" s="85"/>
      <c r="Q135" s="85"/>
      <c r="R135" s="85"/>
      <c r="S135" s="85"/>
      <c r="T135" s="85"/>
      <c r="U135" s="86"/>
    </row>
    <row r="136" spans="1:21" x14ac:dyDescent="0.2">
      <c r="A136" s="108"/>
      <c r="B136" s="118">
        <f t="shared" si="27"/>
        <v>0</v>
      </c>
      <c r="C136" s="114"/>
      <c r="D136" s="114"/>
      <c r="E136" s="112"/>
      <c r="F136" s="110"/>
      <c r="G136" s="110"/>
      <c r="H136" s="116" t="e">
        <f t="shared" ref="H136:H139" si="33">(25*25*3600)/(F136*G136*2*1000)</f>
        <v>#DIV/0!</v>
      </c>
      <c r="I136" s="116" t="e">
        <f t="shared" si="29"/>
        <v>#DIV/0!</v>
      </c>
      <c r="J136" s="116">
        <f t="shared" si="30"/>
        <v>0</v>
      </c>
      <c r="K136" s="89" t="b">
        <f t="shared" ref="K136:K139" si="34">IF(E136="F",VLOOKUP(H136,barèmeIN,2,TRUE),IF(E136="G",VLOOKUP(H136,barèmeIN,3,TRUE)))</f>
        <v>0</v>
      </c>
      <c r="L136" s="85" t="b">
        <f t="shared" ref="L136:L139" si="35">IF(E136="F",VLOOKUP(F136,barèmetps,2,TRUE),IF(E136="G",VLOOKUP(F136,barèmetps,3,TRUE)))</f>
        <v>0</v>
      </c>
      <c r="M136" s="85"/>
      <c r="N136" s="85"/>
      <c r="O136" s="85"/>
      <c r="P136" s="85"/>
      <c r="Q136" s="85"/>
      <c r="R136" s="85"/>
      <c r="S136" s="85"/>
      <c r="T136" s="85"/>
      <c r="U136" s="86"/>
    </row>
    <row r="137" spans="1:21" x14ac:dyDescent="0.2">
      <c r="A137" s="115"/>
      <c r="B137" s="118">
        <f t="shared" si="27"/>
        <v>0</v>
      </c>
      <c r="C137" s="109"/>
      <c r="D137" s="109"/>
      <c r="E137" s="110"/>
      <c r="F137" s="110"/>
      <c r="G137" s="110"/>
      <c r="H137" s="116" t="e">
        <f t="shared" si="33"/>
        <v>#DIV/0!</v>
      </c>
      <c r="I137" s="116" t="e">
        <f t="shared" si="29"/>
        <v>#DIV/0!</v>
      </c>
      <c r="J137" s="116">
        <f t="shared" si="30"/>
        <v>0</v>
      </c>
      <c r="K137" s="89" t="b">
        <f t="shared" si="34"/>
        <v>0</v>
      </c>
      <c r="L137" s="85" t="b">
        <f t="shared" si="35"/>
        <v>0</v>
      </c>
      <c r="M137" s="85"/>
      <c r="N137" s="85"/>
      <c r="O137" s="85"/>
      <c r="P137" s="85"/>
      <c r="Q137" s="85"/>
      <c r="R137" s="85"/>
      <c r="S137" s="85"/>
      <c r="T137" s="85"/>
      <c r="U137" s="86"/>
    </row>
    <row r="138" spans="1:21" x14ac:dyDescent="0.2">
      <c r="A138" s="115"/>
      <c r="B138" s="118">
        <f t="shared" si="27"/>
        <v>0</v>
      </c>
      <c r="C138" s="109"/>
      <c r="D138" s="109"/>
      <c r="E138" s="110"/>
      <c r="F138" s="110"/>
      <c r="G138" s="110"/>
      <c r="H138" s="116" t="e">
        <f t="shared" si="33"/>
        <v>#DIV/0!</v>
      </c>
      <c r="I138" s="116" t="e">
        <f t="shared" si="29"/>
        <v>#DIV/0!</v>
      </c>
      <c r="J138" s="116">
        <f t="shared" si="30"/>
        <v>0</v>
      </c>
      <c r="K138" s="89" t="b">
        <f t="shared" si="34"/>
        <v>0</v>
      </c>
      <c r="L138" s="85" t="b">
        <f t="shared" si="35"/>
        <v>0</v>
      </c>
      <c r="M138" s="85"/>
      <c r="N138" s="85"/>
      <c r="O138" s="85"/>
      <c r="P138" s="85"/>
      <c r="Q138" s="85"/>
      <c r="R138" s="85"/>
      <c r="S138" s="85"/>
      <c r="T138" s="85"/>
      <c r="U138" s="86"/>
    </row>
    <row r="139" spans="1:21" x14ac:dyDescent="0.2">
      <c r="A139" s="115"/>
      <c r="B139" s="118">
        <f t="shared" si="27"/>
        <v>0</v>
      </c>
      <c r="C139" s="109"/>
      <c r="D139" s="109"/>
      <c r="E139" s="110"/>
      <c r="F139" s="110"/>
      <c r="G139" s="110"/>
      <c r="H139" s="116" t="e">
        <f t="shared" si="33"/>
        <v>#DIV/0!</v>
      </c>
      <c r="I139" s="116" t="e">
        <f t="shared" si="29"/>
        <v>#DIV/0!</v>
      </c>
      <c r="J139" s="116">
        <f t="shared" si="30"/>
        <v>0</v>
      </c>
      <c r="K139" s="89" t="b">
        <f t="shared" si="34"/>
        <v>0</v>
      </c>
      <c r="L139" s="85" t="b">
        <f t="shared" si="35"/>
        <v>0</v>
      </c>
      <c r="M139" s="85"/>
      <c r="N139" s="85"/>
      <c r="O139" s="85"/>
      <c r="P139" s="85"/>
      <c r="Q139" s="85"/>
      <c r="R139" s="85"/>
      <c r="S139" s="85"/>
      <c r="T139" s="85"/>
      <c r="U139" s="86"/>
    </row>
    <row r="140" spans="1:21" x14ac:dyDescent="0.2">
      <c r="A140" s="94"/>
      <c r="B140" s="81"/>
      <c r="C140" s="98"/>
      <c r="D140" s="98"/>
      <c r="E140" s="99"/>
      <c r="F140" s="99"/>
      <c r="G140" s="99"/>
      <c r="H140" s="85"/>
      <c r="I140" s="85"/>
      <c r="J140" s="85"/>
      <c r="K140" s="89"/>
      <c r="L140" s="85"/>
      <c r="M140" s="85"/>
      <c r="N140" s="85"/>
      <c r="O140" s="85"/>
      <c r="P140" s="85"/>
      <c r="Q140" s="85"/>
      <c r="R140" s="85"/>
      <c r="S140" s="85"/>
      <c r="T140" s="85"/>
      <c r="U140" s="86"/>
    </row>
    <row r="141" spans="1:21" x14ac:dyDescent="0.2">
      <c r="A141" s="94"/>
      <c r="B141" s="81"/>
      <c r="C141" s="98"/>
      <c r="D141" s="98"/>
      <c r="E141" s="99"/>
      <c r="F141" s="99"/>
      <c r="G141" s="99"/>
      <c r="H141" s="85"/>
      <c r="I141" s="85"/>
      <c r="J141" s="85"/>
      <c r="K141" s="89"/>
      <c r="L141" s="85"/>
      <c r="M141" s="85"/>
      <c r="N141" s="85"/>
      <c r="O141" s="85"/>
      <c r="P141" s="85"/>
      <c r="Q141" s="85"/>
      <c r="R141" s="85"/>
      <c r="S141" s="85"/>
      <c r="T141" s="85"/>
      <c r="U141" s="86"/>
    </row>
    <row r="142" spans="1:21" x14ac:dyDescent="0.2">
      <c r="A142" s="94"/>
      <c r="B142" s="81"/>
      <c r="C142" s="98"/>
      <c r="D142" s="98"/>
      <c r="E142" s="99"/>
      <c r="F142" s="99"/>
      <c r="G142" s="99"/>
      <c r="H142" s="85"/>
      <c r="I142" s="85"/>
      <c r="J142" s="85"/>
      <c r="K142" s="89"/>
      <c r="L142" s="85"/>
      <c r="M142" s="85"/>
      <c r="N142" s="85"/>
      <c r="O142" s="85"/>
      <c r="P142" s="85"/>
      <c r="Q142" s="85"/>
      <c r="R142" s="85"/>
      <c r="S142" s="85"/>
      <c r="T142" s="85"/>
      <c r="U142" s="86"/>
    </row>
    <row r="143" spans="1:21" x14ac:dyDescent="0.2">
      <c r="A143" s="94"/>
      <c r="B143" s="81"/>
      <c r="C143" s="98"/>
      <c r="D143" s="98"/>
      <c r="E143" s="99"/>
      <c r="F143" s="99"/>
      <c r="G143" s="99"/>
      <c r="H143" s="85"/>
      <c r="I143" s="85"/>
      <c r="J143" s="85"/>
      <c r="K143" s="89"/>
      <c r="L143" s="85"/>
      <c r="M143" s="85"/>
      <c r="N143" s="85"/>
      <c r="O143" s="85"/>
      <c r="P143" s="85"/>
      <c r="Q143" s="85"/>
      <c r="R143" s="85"/>
      <c r="S143" s="85"/>
      <c r="T143" s="85"/>
      <c r="U143" s="86"/>
    </row>
    <row r="144" spans="1:21" x14ac:dyDescent="0.2">
      <c r="A144" s="94"/>
      <c r="B144" s="81"/>
      <c r="C144" s="98"/>
      <c r="D144" s="98"/>
      <c r="E144" s="99"/>
      <c r="F144" s="99"/>
      <c r="G144" s="99"/>
      <c r="H144" s="85"/>
      <c r="I144" s="85"/>
      <c r="J144" s="85"/>
      <c r="K144" s="89"/>
      <c r="L144" s="85"/>
      <c r="M144" s="85"/>
      <c r="N144" s="85"/>
      <c r="O144" s="85"/>
      <c r="P144" s="85"/>
      <c r="Q144" s="85"/>
      <c r="R144" s="85"/>
      <c r="S144" s="85"/>
      <c r="T144" s="85"/>
      <c r="U144" s="86"/>
    </row>
    <row r="145" spans="1:21" x14ac:dyDescent="0.2">
      <c r="A145" s="94"/>
      <c r="B145" s="81"/>
      <c r="C145" s="98"/>
      <c r="D145" s="98"/>
      <c r="E145" s="99"/>
      <c r="F145" s="99"/>
      <c r="G145" s="99"/>
      <c r="H145" s="85"/>
      <c r="I145" s="85"/>
      <c r="J145" s="85"/>
      <c r="K145" s="89"/>
      <c r="L145" s="85"/>
      <c r="M145" s="85"/>
      <c r="N145" s="85"/>
      <c r="O145" s="85"/>
      <c r="P145" s="85"/>
      <c r="Q145" s="85"/>
      <c r="R145" s="85"/>
      <c r="S145" s="85"/>
      <c r="T145" s="85"/>
      <c r="U145" s="86"/>
    </row>
    <row r="146" spans="1:21" x14ac:dyDescent="0.2">
      <c r="A146" s="94"/>
      <c r="B146" s="81"/>
      <c r="C146" s="98"/>
      <c r="D146" s="98"/>
      <c r="E146" s="99"/>
      <c r="F146" s="99"/>
      <c r="G146" s="99"/>
      <c r="H146" s="85"/>
      <c r="I146" s="85"/>
      <c r="J146" s="85"/>
      <c r="K146" s="89"/>
      <c r="L146" s="85"/>
      <c r="M146" s="85"/>
      <c r="N146" s="85"/>
      <c r="O146" s="85"/>
      <c r="P146" s="85"/>
      <c r="Q146" s="85"/>
      <c r="R146" s="85"/>
      <c r="S146" s="85"/>
      <c r="T146" s="85"/>
      <c r="U146" s="86"/>
    </row>
    <row r="147" spans="1:21" x14ac:dyDescent="0.2">
      <c r="A147" s="94"/>
      <c r="B147" s="81"/>
      <c r="C147" s="98"/>
      <c r="D147" s="98"/>
      <c r="E147" s="99"/>
      <c r="F147" s="99"/>
      <c r="G147" s="99"/>
      <c r="H147" s="85"/>
      <c r="I147" s="85"/>
      <c r="J147" s="85"/>
      <c r="K147" s="89"/>
      <c r="L147" s="85"/>
      <c r="M147" s="85"/>
      <c r="N147" s="85"/>
      <c r="O147" s="85"/>
      <c r="P147" s="85"/>
      <c r="Q147" s="85"/>
      <c r="R147" s="85"/>
      <c r="S147" s="85"/>
      <c r="T147" s="85"/>
      <c r="U147" s="86"/>
    </row>
    <row r="148" spans="1:21" x14ac:dyDescent="0.2">
      <c r="A148" s="94"/>
      <c r="B148" s="81"/>
      <c r="C148" s="98"/>
      <c r="D148" s="98"/>
      <c r="E148" s="99"/>
      <c r="F148" s="99"/>
      <c r="G148" s="99"/>
      <c r="H148" s="85"/>
      <c r="I148" s="85"/>
      <c r="J148" s="85"/>
      <c r="K148" s="89"/>
      <c r="L148" s="85"/>
      <c r="M148" s="85"/>
      <c r="N148" s="85"/>
      <c r="O148" s="85"/>
      <c r="P148" s="85"/>
      <c r="Q148" s="85"/>
      <c r="R148" s="85"/>
      <c r="S148" s="85"/>
      <c r="T148" s="85"/>
      <c r="U148" s="86"/>
    </row>
    <row r="149" spans="1:21" x14ac:dyDescent="0.2">
      <c r="A149" s="94"/>
      <c r="B149" s="81"/>
      <c r="C149" s="98"/>
      <c r="D149" s="98"/>
      <c r="E149" s="99"/>
      <c r="F149" s="99"/>
      <c r="G149" s="99"/>
      <c r="H149" s="85"/>
      <c r="I149" s="85"/>
      <c r="J149" s="85"/>
      <c r="K149" s="89"/>
      <c r="L149" s="85"/>
      <c r="M149" s="85"/>
      <c r="N149" s="85"/>
      <c r="O149" s="85"/>
      <c r="P149" s="85"/>
      <c r="Q149" s="85"/>
      <c r="R149" s="85"/>
      <c r="S149" s="85"/>
      <c r="T149" s="85"/>
      <c r="U149" s="86"/>
    </row>
    <row r="150" spans="1:21" x14ac:dyDescent="0.2">
      <c r="A150" s="94"/>
      <c r="B150" s="81"/>
      <c r="C150" s="98"/>
      <c r="D150" s="98"/>
      <c r="E150" s="99"/>
      <c r="F150" s="99"/>
      <c r="G150" s="99"/>
      <c r="H150" s="85"/>
      <c r="I150" s="85"/>
      <c r="J150" s="85"/>
      <c r="K150" s="89"/>
      <c r="L150" s="85"/>
      <c r="M150" s="85"/>
      <c r="N150" s="85"/>
      <c r="O150" s="85"/>
      <c r="P150" s="85"/>
      <c r="Q150" s="85"/>
      <c r="R150" s="85"/>
      <c r="S150" s="85"/>
      <c r="T150" s="85"/>
      <c r="U150" s="86"/>
    </row>
    <row r="151" spans="1:21" x14ac:dyDescent="0.2">
      <c r="A151" s="94"/>
      <c r="B151" s="81"/>
      <c r="C151" s="98"/>
      <c r="D151" s="98"/>
      <c r="E151" s="99"/>
      <c r="F151" s="99"/>
      <c r="G151" s="99"/>
      <c r="H151" s="85"/>
      <c r="I151" s="85"/>
      <c r="J151" s="85"/>
      <c r="K151" s="89"/>
      <c r="L151" s="85"/>
      <c r="M151" s="85"/>
      <c r="N151" s="85"/>
      <c r="O151" s="85"/>
      <c r="P151" s="85"/>
      <c r="Q151" s="85"/>
      <c r="R151" s="85"/>
      <c r="S151" s="85"/>
      <c r="T151" s="85"/>
      <c r="U151" s="86"/>
    </row>
    <row r="152" spans="1:21" x14ac:dyDescent="0.2">
      <c r="A152" s="94"/>
      <c r="B152" s="81"/>
      <c r="C152" s="98"/>
      <c r="D152" s="98"/>
      <c r="E152" s="99"/>
      <c r="F152" s="99"/>
      <c r="G152" s="99"/>
      <c r="H152" s="85"/>
      <c r="I152" s="85"/>
      <c r="J152" s="85"/>
      <c r="K152" s="89"/>
      <c r="L152" s="85"/>
      <c r="M152" s="85"/>
      <c r="N152" s="85"/>
      <c r="O152" s="85"/>
      <c r="P152" s="85"/>
      <c r="Q152" s="85"/>
      <c r="R152" s="85"/>
      <c r="S152" s="85"/>
      <c r="T152" s="85"/>
      <c r="U152" s="86"/>
    </row>
    <row r="153" spans="1:21" x14ac:dyDescent="0.2">
      <c r="A153" s="94"/>
      <c r="B153" s="81"/>
      <c r="C153" s="98"/>
      <c r="D153" s="98"/>
      <c r="E153" s="99"/>
      <c r="F153" s="99"/>
      <c r="G153" s="99"/>
      <c r="H153" s="85"/>
      <c r="I153" s="85"/>
      <c r="J153" s="85"/>
      <c r="K153" s="89"/>
      <c r="L153" s="85"/>
      <c r="M153" s="85"/>
      <c r="N153" s="85"/>
      <c r="O153" s="85"/>
      <c r="P153" s="85"/>
      <c r="Q153" s="85"/>
      <c r="R153" s="85"/>
      <c r="S153" s="85"/>
      <c r="T153" s="85"/>
      <c r="U153" s="86"/>
    </row>
    <row r="154" spans="1:21" x14ac:dyDescent="0.2">
      <c r="A154" s="94"/>
      <c r="B154" s="81"/>
      <c r="C154" s="98"/>
      <c r="D154" s="98"/>
      <c r="E154" s="99"/>
      <c r="F154" s="99"/>
      <c r="G154" s="99"/>
      <c r="H154" s="85"/>
      <c r="I154" s="85"/>
      <c r="J154" s="85"/>
      <c r="K154" s="89"/>
      <c r="L154" s="85"/>
      <c r="M154" s="85"/>
      <c r="N154" s="85"/>
      <c r="O154" s="85"/>
      <c r="P154" s="85"/>
      <c r="Q154" s="85"/>
      <c r="R154" s="85"/>
      <c r="S154" s="85"/>
      <c r="T154" s="85"/>
      <c r="U154" s="86"/>
    </row>
    <row r="155" spans="1:21" x14ac:dyDescent="0.2">
      <c r="A155" s="94"/>
      <c r="B155" s="81"/>
      <c r="C155" s="98"/>
      <c r="D155" s="98"/>
      <c r="E155" s="99"/>
      <c r="F155" s="99"/>
      <c r="G155" s="99"/>
      <c r="H155" s="85"/>
      <c r="I155" s="85"/>
      <c r="J155" s="85"/>
      <c r="K155" s="89"/>
      <c r="L155" s="85"/>
      <c r="M155" s="85"/>
      <c r="N155" s="85"/>
      <c r="O155" s="85"/>
      <c r="P155" s="85"/>
      <c r="Q155" s="85"/>
      <c r="R155" s="85"/>
      <c r="S155" s="85"/>
      <c r="T155" s="85"/>
      <c r="U155" s="86"/>
    </row>
    <row r="156" spans="1:21" x14ac:dyDescent="0.2">
      <c r="A156" s="94"/>
      <c r="B156" s="81"/>
      <c r="C156" s="98"/>
      <c r="D156" s="98"/>
      <c r="E156" s="99"/>
      <c r="F156" s="99"/>
      <c r="G156" s="99"/>
      <c r="H156" s="85"/>
      <c r="I156" s="85"/>
      <c r="J156" s="85"/>
      <c r="K156" s="89"/>
      <c r="L156" s="85"/>
      <c r="M156" s="85"/>
      <c r="N156" s="85"/>
      <c r="O156" s="85"/>
      <c r="P156" s="85"/>
      <c r="Q156" s="85"/>
      <c r="R156" s="85"/>
      <c r="S156" s="85"/>
      <c r="T156" s="85"/>
      <c r="U156" s="86"/>
    </row>
    <row r="157" spans="1:21" x14ac:dyDescent="0.2">
      <c r="A157" s="94"/>
      <c r="B157" s="81"/>
      <c r="C157" s="98"/>
      <c r="D157" s="98"/>
      <c r="E157" s="99"/>
      <c r="F157" s="99"/>
      <c r="G157" s="99"/>
      <c r="H157" s="85"/>
      <c r="I157" s="85"/>
      <c r="J157" s="85"/>
      <c r="K157" s="89"/>
      <c r="L157" s="85"/>
      <c r="M157" s="85"/>
      <c r="N157" s="85"/>
      <c r="O157" s="85"/>
      <c r="P157" s="85"/>
      <c r="Q157" s="85"/>
      <c r="R157" s="85"/>
      <c r="S157" s="85"/>
      <c r="T157" s="85"/>
      <c r="U157" s="86"/>
    </row>
    <row r="158" spans="1:21" x14ac:dyDescent="0.2">
      <c r="A158" s="94"/>
      <c r="B158" s="81"/>
      <c r="C158" s="98"/>
      <c r="D158" s="98"/>
      <c r="E158" s="99"/>
      <c r="F158" s="99"/>
      <c r="G158" s="99"/>
      <c r="H158" s="85"/>
      <c r="I158" s="85"/>
      <c r="J158" s="85"/>
      <c r="K158" s="89"/>
      <c r="L158" s="85"/>
      <c r="M158" s="85"/>
      <c r="N158" s="85"/>
      <c r="O158" s="85"/>
      <c r="P158" s="85"/>
      <c r="Q158" s="85"/>
      <c r="R158" s="85"/>
      <c r="S158" s="85"/>
      <c r="T158" s="85"/>
      <c r="U158" s="86"/>
    </row>
    <row r="159" spans="1:21" x14ac:dyDescent="0.2">
      <c r="A159" s="94"/>
      <c r="B159" s="81"/>
      <c r="C159" s="98"/>
      <c r="D159" s="98"/>
      <c r="E159" s="99"/>
      <c r="F159" s="99"/>
      <c r="G159" s="99"/>
      <c r="H159" s="85"/>
      <c r="I159" s="85"/>
      <c r="J159" s="85"/>
      <c r="K159" s="89"/>
      <c r="L159" s="85"/>
      <c r="M159" s="85"/>
      <c r="N159" s="85"/>
      <c r="O159" s="85"/>
      <c r="P159" s="85"/>
      <c r="Q159" s="85"/>
      <c r="R159" s="85"/>
      <c r="S159" s="85"/>
      <c r="T159" s="85"/>
      <c r="U159" s="86"/>
    </row>
    <row r="160" spans="1:21" x14ac:dyDescent="0.2">
      <c r="A160" s="94"/>
      <c r="B160" s="81"/>
      <c r="C160" s="98"/>
      <c r="D160" s="98"/>
      <c r="E160" s="99"/>
      <c r="F160" s="99"/>
      <c r="G160" s="99"/>
      <c r="H160" s="85"/>
      <c r="I160" s="85"/>
      <c r="J160" s="85"/>
      <c r="K160" s="89"/>
      <c r="L160" s="85"/>
      <c r="M160" s="85"/>
      <c r="N160" s="85"/>
      <c r="O160" s="85"/>
      <c r="P160" s="85"/>
      <c r="Q160" s="85"/>
      <c r="R160" s="85"/>
      <c r="S160" s="85"/>
      <c r="T160" s="85"/>
      <c r="U160" s="86"/>
    </row>
    <row r="161" spans="1:21" x14ac:dyDescent="0.2">
      <c r="A161" s="94"/>
      <c r="B161" s="81"/>
      <c r="C161" s="98"/>
      <c r="D161" s="98"/>
      <c r="E161" s="99"/>
      <c r="F161" s="99"/>
      <c r="G161" s="99"/>
      <c r="H161" s="85"/>
      <c r="I161" s="85"/>
      <c r="J161" s="85"/>
      <c r="K161" s="89"/>
      <c r="L161" s="85"/>
      <c r="M161" s="85"/>
      <c r="N161" s="85"/>
      <c r="O161" s="85"/>
      <c r="P161" s="85"/>
      <c r="Q161" s="85"/>
      <c r="R161" s="85"/>
      <c r="S161" s="85"/>
      <c r="T161" s="85"/>
      <c r="U161" s="86"/>
    </row>
    <row r="162" spans="1:21" x14ac:dyDescent="0.2">
      <c r="A162" s="94"/>
      <c r="B162" s="81"/>
      <c r="C162" s="98"/>
      <c r="D162" s="98"/>
      <c r="E162" s="99"/>
      <c r="F162" s="99"/>
      <c r="G162" s="99"/>
      <c r="H162" s="85"/>
      <c r="I162" s="85"/>
      <c r="J162" s="85"/>
      <c r="K162" s="89"/>
      <c r="L162" s="85"/>
      <c r="M162" s="85"/>
      <c r="N162" s="85"/>
      <c r="O162" s="85"/>
      <c r="P162" s="85"/>
      <c r="Q162" s="85"/>
      <c r="R162" s="85"/>
      <c r="S162" s="85"/>
      <c r="T162" s="85"/>
      <c r="U162" s="86"/>
    </row>
    <row r="163" spans="1:21" x14ac:dyDescent="0.2">
      <c r="A163" s="94"/>
      <c r="B163" s="81"/>
      <c r="C163" s="98"/>
      <c r="D163" s="98"/>
      <c r="E163" s="99"/>
      <c r="F163" s="99"/>
      <c r="G163" s="99"/>
      <c r="H163" s="85"/>
      <c r="I163" s="85"/>
      <c r="J163" s="85"/>
      <c r="K163" s="89"/>
      <c r="L163" s="85"/>
      <c r="M163" s="85"/>
      <c r="N163" s="85"/>
      <c r="O163" s="85"/>
      <c r="P163" s="85"/>
      <c r="Q163" s="85"/>
      <c r="R163" s="85"/>
      <c r="S163" s="85"/>
      <c r="T163" s="85"/>
      <c r="U163" s="86"/>
    </row>
    <row r="164" spans="1:21" x14ac:dyDescent="0.2">
      <c r="A164" s="94"/>
      <c r="B164" s="81"/>
      <c r="C164" s="98"/>
      <c r="D164" s="98"/>
      <c r="E164" s="99"/>
      <c r="F164" s="99"/>
      <c r="G164" s="99"/>
      <c r="H164" s="85"/>
      <c r="I164" s="85"/>
      <c r="J164" s="85"/>
      <c r="K164" s="89"/>
      <c r="L164" s="85"/>
      <c r="M164" s="85"/>
      <c r="N164" s="85"/>
      <c r="O164" s="85"/>
      <c r="P164" s="85"/>
      <c r="Q164" s="85"/>
      <c r="R164" s="85"/>
      <c r="S164" s="85"/>
      <c r="T164" s="85"/>
      <c r="U164" s="86"/>
    </row>
    <row r="165" spans="1:21" x14ac:dyDescent="0.2">
      <c r="A165" s="94"/>
      <c r="B165" s="81"/>
      <c r="C165" s="98"/>
      <c r="D165" s="98"/>
      <c r="E165" s="99"/>
      <c r="F165" s="99"/>
      <c r="G165" s="99"/>
      <c r="H165" s="85"/>
      <c r="I165" s="85"/>
      <c r="J165" s="85"/>
      <c r="K165" s="89"/>
      <c r="L165" s="85"/>
      <c r="M165" s="85"/>
      <c r="N165" s="85"/>
      <c r="O165" s="85"/>
      <c r="P165" s="85"/>
      <c r="Q165" s="85"/>
      <c r="R165" s="85"/>
      <c r="S165" s="85"/>
      <c r="T165" s="85"/>
      <c r="U165" s="86"/>
    </row>
    <row r="166" spans="1:21" x14ac:dyDescent="0.2">
      <c r="A166" s="94"/>
      <c r="B166" s="81"/>
      <c r="C166" s="98"/>
      <c r="D166" s="98"/>
      <c r="E166" s="99"/>
      <c r="F166" s="99"/>
      <c r="G166" s="99"/>
      <c r="H166" s="85"/>
      <c r="I166" s="85"/>
      <c r="J166" s="85"/>
      <c r="K166" s="89"/>
      <c r="L166" s="85"/>
      <c r="M166" s="85"/>
      <c r="N166" s="85"/>
      <c r="O166" s="85"/>
      <c r="P166" s="85"/>
      <c r="Q166" s="85"/>
      <c r="R166" s="85"/>
      <c r="S166" s="85"/>
      <c r="T166" s="85"/>
      <c r="U166" s="86"/>
    </row>
    <row r="167" spans="1:21" x14ac:dyDescent="0.2">
      <c r="A167" s="94"/>
      <c r="B167" s="81"/>
      <c r="C167" s="98"/>
      <c r="D167" s="98"/>
      <c r="E167" s="99"/>
      <c r="F167" s="99"/>
      <c r="G167" s="99"/>
      <c r="H167" s="85"/>
      <c r="I167" s="85"/>
      <c r="J167" s="85"/>
      <c r="K167" s="89"/>
      <c r="L167" s="85"/>
      <c r="M167" s="85"/>
      <c r="N167" s="85"/>
      <c r="O167" s="85"/>
      <c r="P167" s="85"/>
      <c r="Q167" s="85"/>
      <c r="R167" s="85"/>
      <c r="S167" s="85"/>
      <c r="T167" s="85"/>
      <c r="U167" s="86"/>
    </row>
    <row r="168" spans="1:21" x14ac:dyDescent="0.2">
      <c r="A168" s="94"/>
      <c r="B168" s="81"/>
      <c r="C168" s="98"/>
      <c r="D168" s="98"/>
      <c r="E168" s="99"/>
      <c r="F168" s="99"/>
      <c r="G168" s="99"/>
      <c r="H168" s="85"/>
      <c r="I168" s="85"/>
      <c r="J168" s="85"/>
      <c r="K168" s="89"/>
      <c r="L168" s="85"/>
      <c r="M168" s="85"/>
      <c r="N168" s="85"/>
      <c r="O168" s="85"/>
      <c r="P168" s="85"/>
      <c r="Q168" s="85"/>
      <c r="R168" s="85"/>
      <c r="S168" s="85"/>
      <c r="T168" s="85"/>
      <c r="U168" s="86"/>
    </row>
    <row r="169" spans="1:21" x14ac:dyDescent="0.2">
      <c r="A169" s="94"/>
      <c r="B169" s="81"/>
      <c r="C169" s="98"/>
      <c r="D169" s="98"/>
      <c r="E169" s="99"/>
      <c r="F169" s="99"/>
      <c r="G169" s="99"/>
      <c r="H169" s="85"/>
      <c r="I169" s="85"/>
      <c r="J169" s="85"/>
      <c r="K169" s="89"/>
      <c r="L169" s="85"/>
      <c r="M169" s="85"/>
      <c r="N169" s="85"/>
      <c r="O169" s="85"/>
      <c r="P169" s="85"/>
      <c r="Q169" s="85"/>
      <c r="R169" s="85"/>
      <c r="S169" s="85"/>
      <c r="T169" s="85"/>
      <c r="U169" s="86"/>
    </row>
    <row r="170" spans="1:21" x14ac:dyDescent="0.2">
      <c r="A170" s="94"/>
      <c r="B170" s="81"/>
      <c r="C170" s="98"/>
      <c r="D170" s="98"/>
      <c r="E170" s="99"/>
      <c r="F170" s="99"/>
      <c r="G170" s="99"/>
      <c r="H170" s="85"/>
      <c r="I170" s="85"/>
      <c r="J170" s="85"/>
      <c r="K170" s="89"/>
      <c r="L170" s="85"/>
      <c r="M170" s="85"/>
      <c r="N170" s="85"/>
      <c r="O170" s="85"/>
      <c r="P170" s="85"/>
      <c r="Q170" s="85"/>
      <c r="R170" s="85"/>
      <c r="S170" s="85"/>
      <c r="T170" s="85"/>
      <c r="U170" s="86"/>
    </row>
    <row r="171" spans="1:21" x14ac:dyDescent="0.2">
      <c r="B171" s="81"/>
      <c r="H171" s="85"/>
      <c r="I171" s="85"/>
      <c r="J171" s="85"/>
      <c r="K171" s="89"/>
      <c r="L171" s="85"/>
      <c r="M171" s="85"/>
      <c r="N171" s="85"/>
      <c r="O171" s="85"/>
      <c r="P171" s="85"/>
      <c r="Q171" s="85"/>
      <c r="R171" s="85"/>
      <c r="S171" s="85"/>
      <c r="T171" s="85"/>
      <c r="U171" s="86"/>
    </row>
    <row r="172" spans="1:21" x14ac:dyDescent="0.2">
      <c r="B172" s="81"/>
      <c r="H172" s="85"/>
      <c r="I172" s="85"/>
      <c r="J172" s="85"/>
      <c r="K172" s="89"/>
      <c r="L172" s="85"/>
      <c r="M172" s="85"/>
      <c r="N172" s="85"/>
      <c r="O172" s="85"/>
      <c r="P172" s="85"/>
      <c r="Q172" s="85"/>
      <c r="R172" s="85"/>
      <c r="S172" s="85"/>
      <c r="T172" s="85"/>
      <c r="U172" s="86"/>
    </row>
    <row r="173" spans="1:21" x14ac:dyDescent="0.2">
      <c r="B173" s="81"/>
      <c r="H173" s="85"/>
      <c r="I173" s="85"/>
      <c r="J173" s="85"/>
      <c r="K173" s="89"/>
      <c r="L173" s="85"/>
      <c r="M173" s="85"/>
      <c r="N173" s="85"/>
      <c r="O173" s="85"/>
      <c r="P173" s="85"/>
      <c r="Q173" s="85"/>
      <c r="R173" s="85"/>
      <c r="S173" s="85"/>
      <c r="T173" s="85"/>
      <c r="U173" s="86"/>
    </row>
    <row r="174" spans="1:21" x14ac:dyDescent="0.2">
      <c r="H174" s="85"/>
      <c r="I174" s="85"/>
      <c r="J174" s="85"/>
      <c r="K174" s="89"/>
      <c r="L174" s="85"/>
      <c r="M174" s="85"/>
      <c r="N174" s="85"/>
      <c r="O174" s="85"/>
      <c r="P174" s="85"/>
      <c r="Q174" s="85"/>
      <c r="R174" s="85"/>
      <c r="S174" s="85"/>
      <c r="T174" s="85"/>
      <c r="U174" s="86"/>
    </row>
    <row r="175" spans="1:21" x14ac:dyDescent="0.2">
      <c r="H175" s="85"/>
      <c r="I175" s="85"/>
      <c r="J175" s="85"/>
      <c r="K175" s="89"/>
      <c r="L175" s="85"/>
      <c r="M175" s="85"/>
      <c r="N175" s="85"/>
      <c r="O175" s="85"/>
      <c r="P175" s="85"/>
      <c r="Q175" s="85"/>
      <c r="R175" s="85"/>
      <c r="S175" s="85"/>
      <c r="T175" s="85"/>
      <c r="U175" s="86"/>
    </row>
    <row r="176" spans="1:21" x14ac:dyDescent="0.2">
      <c r="H176" s="85"/>
      <c r="I176" s="85"/>
      <c r="J176" s="85"/>
      <c r="K176" s="89"/>
      <c r="L176" s="85"/>
      <c r="M176" s="85"/>
      <c r="N176" s="85"/>
      <c r="O176" s="85"/>
      <c r="P176" s="85"/>
      <c r="Q176" s="85"/>
      <c r="R176" s="85"/>
      <c r="S176" s="85"/>
      <c r="T176" s="85"/>
      <c r="U176" s="86"/>
    </row>
    <row r="177" spans="8:21" x14ac:dyDescent="0.2">
      <c r="H177" s="85"/>
      <c r="I177" s="85"/>
      <c r="J177" s="85"/>
      <c r="K177" s="89"/>
      <c r="L177" s="85"/>
      <c r="M177" s="85"/>
      <c r="N177" s="85"/>
      <c r="O177" s="85"/>
      <c r="P177" s="85"/>
      <c r="Q177" s="85"/>
      <c r="R177" s="85"/>
      <c r="S177" s="85"/>
      <c r="T177" s="85"/>
      <c r="U177" s="86"/>
    </row>
  </sheetData>
  <sheetProtection password="EAC9" sheet="1" objects="1" scenarios="1" insertRows="0" selectLockedCells="1" sort="0"/>
  <phoneticPr fontId="0" type="noConversion"/>
  <pageMargins left="0.7" right="0.7" top="0.75" bottom="0.75" header="0.3" footer="0.3"/>
  <pageSetup paperSize="9" orientation="portrait" horizontalDpi="0" verticalDpi="0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CIBLE NIVEAU 1</vt:lpstr>
      <vt:lpstr>barème auto et listes classes </vt:lpstr>
      <vt:lpstr>'barème auto et listes classes '!barèmeIN</vt:lpstr>
      <vt:lpstr>barèmetps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 ALBERTINI</dc:creator>
  <cp:lastModifiedBy>Cyril</cp:lastModifiedBy>
  <cp:lastPrinted>2015-03-15T08:40:01Z</cp:lastPrinted>
  <dcterms:created xsi:type="dcterms:W3CDTF">2008-10-30T07:40:10Z</dcterms:created>
  <dcterms:modified xsi:type="dcterms:W3CDTF">2015-03-15T09:20:12Z</dcterms:modified>
</cp:coreProperties>
</file>